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defaultThemeVersion="124226"/>
  <mc:AlternateContent xmlns:mc="http://schemas.openxmlformats.org/markup-compatibility/2006">
    <mc:Choice Requires="x15">
      <x15ac:absPath xmlns:x15ac="http://schemas.microsoft.com/office/spreadsheetml/2010/11/ac" url="https://sibgobdo-my.sharepoint.com/personal/dwhite_sb_gob_do/Documents/Documentos/"/>
    </mc:Choice>
  </mc:AlternateContent>
  <xr:revisionPtr revIDLastSave="8" documentId="8_{71F50F7E-D3D1-4830-9174-0157C75F34BA}" xr6:coauthVersionLast="47" xr6:coauthVersionMax="47" xr10:uidLastSave="{D66AA5E2-7580-413B-99E1-3CCA05D970BE}"/>
  <bookViews>
    <workbookView xWindow="20370" yWindow="-120" windowWidth="29040" windowHeight="15840" tabRatio="975" xr2:uid="{00000000-000D-0000-FFFF-FFFF00000000}"/>
  </bookViews>
  <sheets>
    <sheet name="RMTC01 USD" sheetId="64" r:id="rId1"/>
    <sheet name="RMTC01 EUR" sheetId="23" r:id="rId2"/>
    <sheet name="RI01 DOP" sheetId="24" r:id="rId3"/>
    <sheet name="RI01 USD" sheetId="65" r:id="rId4"/>
    <sheet name="RI02 DOP " sheetId="66" r:id="rId5"/>
    <sheet name="RI02 USD" sheetId="67" r:id="rId6"/>
    <sheet name="RI03 DOP " sheetId="68" r:id="rId7"/>
    <sheet name="RI03 USD" sheetId="69" r:id="rId8"/>
    <sheet name="Ejemplo 1" sheetId="43" r:id="rId9"/>
    <sheet name="Ejemplo 2" sheetId="44" r:id="rId10"/>
    <sheet name="Ejemplo 3" sheetId="46" r:id="rId11"/>
  </sheets>
  <definedNames>
    <definedName name="_xlnm.Print_Area" localSheetId="2">'RI01 DOP'!$A$1:$O$79</definedName>
    <definedName name="_xlnm.Print_Area" localSheetId="3">'RI01 USD'!$A$1:$O$79</definedName>
    <definedName name="_xlnm.Print_Area" localSheetId="4">'RI02 DOP '!$A$1:$O$79</definedName>
    <definedName name="_xlnm.Print_Area" localSheetId="5">'RI02 USD'!$A$1:$O$79</definedName>
    <definedName name="_xlnm.Print_Area" localSheetId="6">'RI03 DOP '!$A$1:$O$79</definedName>
    <definedName name="_xlnm.Print_Area" localSheetId="7">'RI03 USD'!$A$1:$O$79</definedName>
    <definedName name="_xlnm.Print_Area" localSheetId="1">'RMTC01 EUR'!$B$1:$O$58</definedName>
    <definedName name="_xlnm.Print_Area" localSheetId="0">'RMTC01 USD'!$B$1:$O$58</definedName>
    <definedName name="Tabla1">#REF!</definedName>
    <definedName name="Tabla2">#REF!</definedName>
    <definedName name="TABLASSS">#REF!</definedName>
    <definedName name="TABLLAS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 i="24" l="1"/>
  <c r="E26" i="24"/>
  <c r="E25" i="24"/>
  <c r="E20" i="23"/>
  <c r="E19" i="23"/>
  <c r="E18" i="23"/>
  <c r="E50" i="23"/>
  <c r="D50" i="23"/>
  <c r="E32" i="64"/>
  <c r="D32" i="64"/>
  <c r="E50" i="64"/>
  <c r="D50" i="64"/>
  <c r="C50" i="64"/>
  <c r="C73" i="69"/>
  <c r="C73" i="68"/>
  <c r="Q58" i="69" l="1"/>
  <c r="O58" i="69"/>
  <c r="C66" i="69" s="1"/>
  <c r="O56" i="69"/>
  <c r="Q56" i="69" s="1"/>
  <c r="L52" i="69"/>
  <c r="K52" i="69"/>
  <c r="J52" i="69"/>
  <c r="I52" i="69"/>
  <c r="H52" i="69"/>
  <c r="G52" i="69"/>
  <c r="F52" i="69"/>
  <c r="E52" i="69"/>
  <c r="D52" i="69"/>
  <c r="C52" i="69"/>
  <c r="M50" i="69"/>
  <c r="E50" i="69"/>
  <c r="O47" i="69"/>
  <c r="Q47" i="69" s="1"/>
  <c r="O46" i="69"/>
  <c r="Q46" i="69" s="1"/>
  <c r="O45" i="69"/>
  <c r="Q45" i="69" s="1"/>
  <c r="O43" i="69"/>
  <c r="Q43" i="69" s="1"/>
  <c r="O42" i="69"/>
  <c r="Q42" i="69" s="1"/>
  <c r="O41" i="69"/>
  <c r="Q41" i="69" s="1"/>
  <c r="O40" i="69"/>
  <c r="Q40" i="69" s="1"/>
  <c r="P39" i="69"/>
  <c r="P50" i="69" s="1"/>
  <c r="N39" i="69"/>
  <c r="N50" i="69" s="1"/>
  <c r="M39" i="69"/>
  <c r="L39" i="69"/>
  <c r="L50" i="69" s="1"/>
  <c r="K39" i="69"/>
  <c r="K50" i="69" s="1"/>
  <c r="J39" i="69"/>
  <c r="J50" i="69" s="1"/>
  <c r="I39" i="69"/>
  <c r="I50" i="69" s="1"/>
  <c r="H39" i="69"/>
  <c r="H50" i="69" s="1"/>
  <c r="G39" i="69"/>
  <c r="G50" i="69" s="1"/>
  <c r="F39" i="69"/>
  <c r="F50" i="69" s="1"/>
  <c r="E39" i="69"/>
  <c r="D39" i="69"/>
  <c r="D50" i="69" s="1"/>
  <c r="C39" i="69"/>
  <c r="C50" i="69" s="1"/>
  <c r="L34" i="69"/>
  <c r="K34" i="69"/>
  <c r="J34" i="69"/>
  <c r="I34" i="69"/>
  <c r="H34" i="69"/>
  <c r="G34" i="69"/>
  <c r="F34" i="69"/>
  <c r="E34" i="69"/>
  <c r="D34" i="69"/>
  <c r="C34" i="69"/>
  <c r="O30" i="69"/>
  <c r="Q30" i="69" s="1"/>
  <c r="Q29" i="69"/>
  <c r="O29" i="69"/>
  <c r="O28" i="69"/>
  <c r="Q28" i="69" s="1"/>
  <c r="O27" i="69"/>
  <c r="Q27" i="69" s="1"/>
  <c r="O26" i="69"/>
  <c r="Q26" i="69" s="1"/>
  <c r="Q25" i="69"/>
  <c r="O25" i="69"/>
  <c r="P24" i="69"/>
  <c r="N24" i="69"/>
  <c r="M24" i="69"/>
  <c r="L24" i="69"/>
  <c r="K24" i="69"/>
  <c r="J24" i="69"/>
  <c r="I24" i="69"/>
  <c r="H24" i="69"/>
  <c r="G24" i="69"/>
  <c r="F24" i="69"/>
  <c r="E24" i="69"/>
  <c r="D24" i="69"/>
  <c r="C24" i="69"/>
  <c r="O24" i="69" s="1"/>
  <c r="Q24" i="69" s="1"/>
  <c r="O23" i="69"/>
  <c r="Q23" i="69" s="1"/>
  <c r="O22" i="69"/>
  <c r="Q22" i="69" s="1"/>
  <c r="O21" i="69"/>
  <c r="Q21" i="69" s="1"/>
  <c r="O20" i="69"/>
  <c r="O16" i="69" s="1"/>
  <c r="Q16" i="69" s="1"/>
  <c r="O19" i="69"/>
  <c r="Q19" i="69" s="1"/>
  <c r="O18" i="69"/>
  <c r="Q18" i="69" s="1"/>
  <c r="O17" i="69"/>
  <c r="Q17" i="69" s="1"/>
  <c r="P16" i="69"/>
  <c r="N16" i="69"/>
  <c r="M16" i="69"/>
  <c r="L16" i="69"/>
  <c r="K16" i="69"/>
  <c r="J16" i="69"/>
  <c r="I16" i="69"/>
  <c r="H16" i="69"/>
  <c r="H32" i="69" s="1"/>
  <c r="G16" i="69"/>
  <c r="F16" i="69"/>
  <c r="E16" i="69"/>
  <c r="D16" i="69"/>
  <c r="C16" i="69"/>
  <c r="O15" i="69"/>
  <c r="Q15" i="69" s="1"/>
  <c r="Q14" i="69"/>
  <c r="O14" i="69"/>
  <c r="O13" i="69"/>
  <c r="Q13" i="69" s="1"/>
  <c r="O12" i="69"/>
  <c r="Q12" i="69" s="1"/>
  <c r="O11" i="69"/>
  <c r="O10" i="69" s="1"/>
  <c r="Q10" i="69" s="1"/>
  <c r="P10" i="69"/>
  <c r="N10" i="69"/>
  <c r="N32" i="69" s="1"/>
  <c r="M10" i="69"/>
  <c r="M32" i="69" s="1"/>
  <c r="L10" i="69"/>
  <c r="L32" i="69" s="1"/>
  <c r="K10" i="69"/>
  <c r="K32" i="69" s="1"/>
  <c r="J10" i="69"/>
  <c r="J32" i="69" s="1"/>
  <c r="I10" i="69"/>
  <c r="I32" i="69" s="1"/>
  <c r="H10" i="69"/>
  <c r="G10" i="69"/>
  <c r="G32" i="69" s="1"/>
  <c r="F10" i="69"/>
  <c r="F32" i="69" s="1"/>
  <c r="E10" i="69"/>
  <c r="E32" i="69" s="1"/>
  <c r="D10" i="69"/>
  <c r="D32" i="69" s="1"/>
  <c r="C10" i="69"/>
  <c r="C32" i="69" s="1"/>
  <c r="Q58" i="68"/>
  <c r="O58" i="68"/>
  <c r="C66" i="68" s="1"/>
  <c r="Q56" i="68"/>
  <c r="O56" i="68"/>
  <c r="C67" i="68" s="1"/>
  <c r="C72" i="68" s="1"/>
  <c r="L52" i="68"/>
  <c r="K52" i="68"/>
  <c r="J52" i="68"/>
  <c r="I52" i="68"/>
  <c r="H52" i="68"/>
  <c r="G52" i="68"/>
  <c r="F52" i="68"/>
  <c r="E52" i="68"/>
  <c r="D52" i="68"/>
  <c r="C52" i="68"/>
  <c r="M50" i="68"/>
  <c r="L50" i="68"/>
  <c r="E50" i="68"/>
  <c r="D50" i="68"/>
  <c r="Q47" i="68"/>
  <c r="O47" i="68"/>
  <c r="O46" i="68"/>
  <c r="Q46" i="68" s="1"/>
  <c r="O45" i="68"/>
  <c r="Q45" i="68" s="1"/>
  <c r="Q43" i="68"/>
  <c r="O43" i="68"/>
  <c r="Q42" i="68"/>
  <c r="O42" i="68"/>
  <c r="O41" i="68"/>
  <c r="Q41" i="68" s="1"/>
  <c r="O40" i="68"/>
  <c r="Q40" i="68" s="1"/>
  <c r="P39" i="68"/>
  <c r="P50" i="68" s="1"/>
  <c r="N39" i="68"/>
  <c r="N50" i="68" s="1"/>
  <c r="M39" i="68"/>
  <c r="L39" i="68"/>
  <c r="K39" i="68"/>
  <c r="K50" i="68" s="1"/>
  <c r="J39" i="68"/>
  <c r="J50" i="68" s="1"/>
  <c r="I39" i="68"/>
  <c r="I50" i="68" s="1"/>
  <c r="H39" i="68"/>
  <c r="H50" i="68" s="1"/>
  <c r="G39" i="68"/>
  <c r="O39" i="68" s="1"/>
  <c r="Q39" i="68" s="1"/>
  <c r="Q50" i="68" s="1"/>
  <c r="F39" i="68"/>
  <c r="F50" i="68" s="1"/>
  <c r="E39" i="68"/>
  <c r="D39" i="68"/>
  <c r="C39" i="68"/>
  <c r="C50" i="68" s="1"/>
  <c r="L34" i="68"/>
  <c r="K34" i="68"/>
  <c r="J34" i="68"/>
  <c r="I34" i="68"/>
  <c r="H34" i="68"/>
  <c r="G34" i="68"/>
  <c r="F34" i="68"/>
  <c r="E34" i="68"/>
  <c r="D34" i="68"/>
  <c r="C34" i="68"/>
  <c r="O30" i="68"/>
  <c r="Q30" i="68" s="1"/>
  <c r="Q29" i="68"/>
  <c r="O29" i="68"/>
  <c r="O28" i="68"/>
  <c r="Q28" i="68" s="1"/>
  <c r="O27" i="68"/>
  <c r="Q27" i="68" s="1"/>
  <c r="O26" i="68"/>
  <c r="Q26" i="68" s="1"/>
  <c r="Q25" i="68"/>
  <c r="O25" i="68"/>
  <c r="P24" i="68"/>
  <c r="N24" i="68"/>
  <c r="M24" i="68"/>
  <c r="L24" i="68"/>
  <c r="K24" i="68"/>
  <c r="J24" i="68"/>
  <c r="I24" i="68"/>
  <c r="H24" i="68"/>
  <c r="G24" i="68"/>
  <c r="F24" i="68"/>
  <c r="E24" i="68"/>
  <c r="D24" i="68"/>
  <c r="C24" i="68"/>
  <c r="O24" i="68" s="1"/>
  <c r="Q24" i="68" s="1"/>
  <c r="Q23" i="68"/>
  <c r="O23" i="68"/>
  <c r="Q22" i="68"/>
  <c r="O22" i="68"/>
  <c r="O21" i="68"/>
  <c r="Q21" i="68" s="1"/>
  <c r="O20" i="68"/>
  <c r="O16" i="68" s="1"/>
  <c r="Q16" i="68" s="1"/>
  <c r="Q19" i="68"/>
  <c r="O19" i="68"/>
  <c r="Q18" i="68"/>
  <c r="O18" i="68"/>
  <c r="O17" i="68"/>
  <c r="Q17" i="68" s="1"/>
  <c r="P16" i="68"/>
  <c r="N16" i="68"/>
  <c r="M16" i="68"/>
  <c r="M32" i="68" s="1"/>
  <c r="L16" i="68"/>
  <c r="K16" i="68"/>
  <c r="J16" i="68"/>
  <c r="I16" i="68"/>
  <c r="H16" i="68"/>
  <c r="G16" i="68"/>
  <c r="G32" i="68" s="1"/>
  <c r="F16" i="68"/>
  <c r="E16" i="68"/>
  <c r="E32" i="68" s="1"/>
  <c r="D16" i="68"/>
  <c r="C16" i="68"/>
  <c r="O15" i="68"/>
  <c r="Q15" i="68" s="1"/>
  <c r="Q14" i="68"/>
  <c r="O14" i="68"/>
  <c r="O13" i="68"/>
  <c r="Q13" i="68" s="1"/>
  <c r="O12" i="68"/>
  <c r="Q12" i="68" s="1"/>
  <c r="O11" i="68"/>
  <c r="Q11" i="68" s="1"/>
  <c r="P10" i="68"/>
  <c r="N10" i="68"/>
  <c r="N32" i="68" s="1"/>
  <c r="M10" i="68"/>
  <c r="L10" i="68"/>
  <c r="L32" i="68" s="1"/>
  <c r="K10" i="68"/>
  <c r="K32" i="68" s="1"/>
  <c r="J10" i="68"/>
  <c r="J32" i="68" s="1"/>
  <c r="I10" i="68"/>
  <c r="I32" i="68" s="1"/>
  <c r="H10" i="68"/>
  <c r="H32" i="68" s="1"/>
  <c r="G10" i="68"/>
  <c r="F10" i="68"/>
  <c r="F32" i="68" s="1"/>
  <c r="E10" i="68"/>
  <c r="D10" i="68"/>
  <c r="D32" i="68" s="1"/>
  <c r="C10" i="68"/>
  <c r="C32" i="68" s="1"/>
  <c r="C73" i="67"/>
  <c r="Q58" i="67"/>
  <c r="O58" i="67"/>
  <c r="C66" i="67" s="1"/>
  <c r="O56" i="67"/>
  <c r="Q56" i="67" s="1"/>
  <c r="L52" i="67"/>
  <c r="K52" i="67"/>
  <c r="J52" i="67"/>
  <c r="I52" i="67"/>
  <c r="H52" i="67"/>
  <c r="G52" i="67"/>
  <c r="F52" i="67"/>
  <c r="E52" i="67"/>
  <c r="D52" i="67"/>
  <c r="C52" i="67"/>
  <c r="M50" i="67"/>
  <c r="E50" i="67"/>
  <c r="O47" i="67"/>
  <c r="Q47" i="67" s="1"/>
  <c r="O46" i="67"/>
  <c r="Q46" i="67" s="1"/>
  <c r="O45" i="67"/>
  <c r="Q45" i="67" s="1"/>
  <c r="O43" i="67"/>
  <c r="Q43" i="67" s="1"/>
  <c r="O42" i="67"/>
  <c r="Q42" i="67" s="1"/>
  <c r="O41" i="67"/>
  <c r="Q41" i="67" s="1"/>
  <c r="O40" i="67"/>
  <c r="Q40" i="67" s="1"/>
  <c r="P39" i="67"/>
  <c r="P50" i="67" s="1"/>
  <c r="N39" i="67"/>
  <c r="N50" i="67" s="1"/>
  <c r="M39" i="67"/>
  <c r="L39" i="67"/>
  <c r="L50" i="67" s="1"/>
  <c r="K39" i="67"/>
  <c r="K50" i="67" s="1"/>
  <c r="J39" i="67"/>
  <c r="J50" i="67" s="1"/>
  <c r="I39" i="67"/>
  <c r="I50" i="67" s="1"/>
  <c r="H39" i="67"/>
  <c r="H50" i="67" s="1"/>
  <c r="G39" i="67"/>
  <c r="G50" i="67" s="1"/>
  <c r="F39" i="67"/>
  <c r="F50" i="67" s="1"/>
  <c r="E39" i="67"/>
  <c r="D39" i="67"/>
  <c r="D50" i="67" s="1"/>
  <c r="C39" i="67"/>
  <c r="C50" i="67" s="1"/>
  <c r="L34" i="67"/>
  <c r="K34" i="67"/>
  <c r="J34" i="67"/>
  <c r="I34" i="67"/>
  <c r="H34" i="67"/>
  <c r="G34" i="67"/>
  <c r="F34" i="67"/>
  <c r="E34" i="67"/>
  <c r="D34" i="67"/>
  <c r="C34" i="67"/>
  <c r="O30" i="67"/>
  <c r="Q30" i="67" s="1"/>
  <c r="Q29" i="67"/>
  <c r="O29" i="67"/>
  <c r="O28" i="67"/>
  <c r="Q28" i="67" s="1"/>
  <c r="O27" i="67"/>
  <c r="Q27" i="67" s="1"/>
  <c r="O26" i="67"/>
  <c r="Q26" i="67" s="1"/>
  <c r="Q25" i="67"/>
  <c r="O25" i="67"/>
  <c r="P24" i="67"/>
  <c r="N24" i="67"/>
  <c r="M24" i="67"/>
  <c r="L24" i="67"/>
  <c r="K24" i="67"/>
  <c r="J24" i="67"/>
  <c r="I24" i="67"/>
  <c r="H24" i="67"/>
  <c r="G24" i="67"/>
  <c r="F24" i="67"/>
  <c r="E24" i="67"/>
  <c r="D24" i="67"/>
  <c r="C24" i="67"/>
  <c r="O24" i="67" s="1"/>
  <c r="Q24" i="67" s="1"/>
  <c r="Q23" i="67"/>
  <c r="O23" i="67"/>
  <c r="O22" i="67"/>
  <c r="Q22" i="67" s="1"/>
  <c r="Q21" i="67"/>
  <c r="O21" i="67"/>
  <c r="O20" i="67"/>
  <c r="O16" i="67" s="1"/>
  <c r="Q16" i="67" s="1"/>
  <c r="Q19" i="67"/>
  <c r="O19" i="67"/>
  <c r="O18" i="67"/>
  <c r="Q18" i="67" s="1"/>
  <c r="Q17" i="67"/>
  <c r="O17" i="67"/>
  <c r="P16" i="67"/>
  <c r="N16" i="67"/>
  <c r="M16" i="67"/>
  <c r="L16" i="67"/>
  <c r="K16" i="67"/>
  <c r="J16" i="67"/>
  <c r="I16" i="67"/>
  <c r="H16" i="67"/>
  <c r="H32" i="67" s="1"/>
  <c r="G16" i="67"/>
  <c r="F16" i="67"/>
  <c r="E16" i="67"/>
  <c r="D16" i="67"/>
  <c r="C16" i="67"/>
  <c r="O15" i="67"/>
  <c r="Q15" i="67" s="1"/>
  <c r="Q14" i="67"/>
  <c r="O14" i="67"/>
  <c r="O13" i="67"/>
  <c r="Q13" i="67" s="1"/>
  <c r="O12" i="67"/>
  <c r="Q12" i="67" s="1"/>
  <c r="O11" i="67"/>
  <c r="O10" i="67" s="1"/>
  <c r="Q10" i="67" s="1"/>
  <c r="P10" i="67"/>
  <c r="N10" i="67"/>
  <c r="N32" i="67" s="1"/>
  <c r="M10" i="67"/>
  <c r="M32" i="67" s="1"/>
  <c r="L10" i="67"/>
  <c r="L32" i="67" s="1"/>
  <c r="K10" i="67"/>
  <c r="K32" i="67" s="1"/>
  <c r="J10" i="67"/>
  <c r="J32" i="67" s="1"/>
  <c r="I10" i="67"/>
  <c r="I32" i="67" s="1"/>
  <c r="H10" i="67"/>
  <c r="G10" i="67"/>
  <c r="G32" i="67" s="1"/>
  <c r="F10" i="67"/>
  <c r="F32" i="67" s="1"/>
  <c r="E10" i="67"/>
  <c r="E32" i="67" s="1"/>
  <c r="D10" i="67"/>
  <c r="D32" i="67" s="1"/>
  <c r="C10" i="67"/>
  <c r="C32" i="67" s="1"/>
  <c r="C73" i="66"/>
  <c r="Q58" i="66"/>
  <c r="O58" i="66"/>
  <c r="C66" i="66" s="1"/>
  <c r="O56" i="66"/>
  <c r="Q56" i="66" s="1"/>
  <c r="L52" i="66"/>
  <c r="K52" i="66"/>
  <c r="J52" i="66"/>
  <c r="I52" i="66"/>
  <c r="H52" i="66"/>
  <c r="G52" i="66"/>
  <c r="F52" i="66"/>
  <c r="E52" i="66"/>
  <c r="D52" i="66"/>
  <c r="C52" i="66"/>
  <c r="N50" i="66"/>
  <c r="M50" i="66"/>
  <c r="G50" i="66"/>
  <c r="F50" i="66"/>
  <c r="E50" i="66"/>
  <c r="Q47" i="66"/>
  <c r="O47" i="66"/>
  <c r="O46" i="66"/>
  <c r="Q46" i="66" s="1"/>
  <c r="O45" i="66"/>
  <c r="Q45" i="66" s="1"/>
  <c r="O43" i="66"/>
  <c r="Q43" i="66" s="1"/>
  <c r="Q42" i="66"/>
  <c r="O42" i="66"/>
  <c r="O41" i="66"/>
  <c r="Q41" i="66" s="1"/>
  <c r="O40" i="66"/>
  <c r="Q40" i="66" s="1"/>
  <c r="P39" i="66"/>
  <c r="P50" i="66" s="1"/>
  <c r="N39" i="66"/>
  <c r="M39" i="66"/>
  <c r="L39" i="66"/>
  <c r="L50" i="66" s="1"/>
  <c r="K39" i="66"/>
  <c r="K50" i="66" s="1"/>
  <c r="J39" i="66"/>
  <c r="J50" i="66" s="1"/>
  <c r="I39" i="66"/>
  <c r="I50" i="66" s="1"/>
  <c r="H39" i="66"/>
  <c r="H50" i="66" s="1"/>
  <c r="G39" i="66"/>
  <c r="F39" i="66"/>
  <c r="E39" i="66"/>
  <c r="D39" i="66"/>
  <c r="D50" i="66" s="1"/>
  <c r="C39" i="66"/>
  <c r="C50" i="66" s="1"/>
  <c r="L34" i="66"/>
  <c r="K34" i="66"/>
  <c r="J34" i="66"/>
  <c r="I34" i="66"/>
  <c r="H34" i="66"/>
  <c r="G34" i="66"/>
  <c r="F34" i="66"/>
  <c r="E34" i="66"/>
  <c r="D34" i="66"/>
  <c r="C34" i="66"/>
  <c r="Q30" i="66"/>
  <c r="O30" i="66"/>
  <c r="Q29" i="66"/>
  <c r="O29" i="66"/>
  <c r="O28" i="66"/>
  <c r="Q28" i="66" s="1"/>
  <c r="O27" i="66"/>
  <c r="Q27" i="66" s="1"/>
  <c r="Q26" i="66"/>
  <c r="O26" i="66"/>
  <c r="Q25" i="66"/>
  <c r="O25" i="66"/>
  <c r="P24" i="66"/>
  <c r="N24" i="66"/>
  <c r="M24" i="66"/>
  <c r="L24" i="66"/>
  <c r="K24" i="66"/>
  <c r="J24" i="66"/>
  <c r="I24" i="66"/>
  <c r="H24" i="66"/>
  <c r="G24" i="66"/>
  <c r="F24" i="66"/>
  <c r="E24" i="66"/>
  <c r="D24" i="66"/>
  <c r="C24" i="66"/>
  <c r="O24" i="66" s="1"/>
  <c r="Q24" i="66" s="1"/>
  <c r="O23" i="66"/>
  <c r="Q23" i="66" s="1"/>
  <c r="O22" i="66"/>
  <c r="Q22" i="66" s="1"/>
  <c r="O21" i="66"/>
  <c r="Q21" i="66" s="1"/>
  <c r="O20" i="66"/>
  <c r="Q20" i="66" s="1"/>
  <c r="O19" i="66"/>
  <c r="Q19" i="66" s="1"/>
  <c r="O18" i="66"/>
  <c r="Q18" i="66" s="1"/>
  <c r="O17" i="66"/>
  <c r="O16" i="66" s="1"/>
  <c r="Q16" i="66" s="1"/>
  <c r="P16" i="66"/>
  <c r="N16" i="66"/>
  <c r="M16" i="66"/>
  <c r="L16" i="66"/>
  <c r="K16" i="66"/>
  <c r="J16" i="66"/>
  <c r="J32" i="66" s="1"/>
  <c r="I16" i="66"/>
  <c r="H16" i="66"/>
  <c r="H32" i="66" s="1"/>
  <c r="G16" i="66"/>
  <c r="F16" i="66"/>
  <c r="E16" i="66"/>
  <c r="D16" i="66"/>
  <c r="C16" i="66"/>
  <c r="Q15" i="66"/>
  <c r="O15" i="66"/>
  <c r="Q14" i="66"/>
  <c r="O14" i="66"/>
  <c r="O13" i="66"/>
  <c r="Q13" i="66" s="1"/>
  <c r="O12" i="66"/>
  <c r="Q12" i="66" s="1"/>
  <c r="Q11" i="66"/>
  <c r="O11" i="66"/>
  <c r="O10" i="66" s="1"/>
  <c r="Q10" i="66" s="1"/>
  <c r="Q32" i="66" s="1"/>
  <c r="P10" i="66"/>
  <c r="N10" i="66"/>
  <c r="N32" i="66" s="1"/>
  <c r="M10" i="66"/>
  <c r="M32" i="66" s="1"/>
  <c r="L10" i="66"/>
  <c r="L32" i="66" s="1"/>
  <c r="K10" i="66"/>
  <c r="K32" i="66" s="1"/>
  <c r="J10" i="66"/>
  <c r="I10" i="66"/>
  <c r="I32" i="66" s="1"/>
  <c r="H10" i="66"/>
  <c r="G10" i="66"/>
  <c r="G32" i="66" s="1"/>
  <c r="F10" i="66"/>
  <c r="F32" i="66" s="1"/>
  <c r="E10" i="66"/>
  <c r="E32" i="66" s="1"/>
  <c r="D10" i="66"/>
  <c r="D32" i="66" s="1"/>
  <c r="C10" i="66"/>
  <c r="C32" i="66" s="1"/>
  <c r="C73" i="65"/>
  <c r="O58" i="65"/>
  <c r="Q58" i="65" s="1"/>
  <c r="O56" i="65"/>
  <c r="Q56" i="65" s="1"/>
  <c r="L52" i="65"/>
  <c r="K52" i="65"/>
  <c r="J52" i="65"/>
  <c r="I52" i="65"/>
  <c r="H52" i="65"/>
  <c r="G52" i="65"/>
  <c r="F52" i="65"/>
  <c r="E52" i="65"/>
  <c r="D52" i="65"/>
  <c r="C52" i="65"/>
  <c r="O47" i="65"/>
  <c r="Q47" i="65" s="1"/>
  <c r="O46" i="65"/>
  <c r="Q46" i="65" s="1"/>
  <c r="O45" i="65"/>
  <c r="Q45" i="65" s="1"/>
  <c r="O43" i="65"/>
  <c r="Q43" i="65" s="1"/>
  <c r="O42" i="65"/>
  <c r="Q42" i="65" s="1"/>
  <c r="O41" i="65"/>
  <c r="Q41" i="65" s="1"/>
  <c r="O40" i="65"/>
  <c r="Q40" i="65" s="1"/>
  <c r="P39" i="65"/>
  <c r="P50" i="65" s="1"/>
  <c r="N39" i="65"/>
  <c r="N50" i="65" s="1"/>
  <c r="M39" i="65"/>
  <c r="M50" i="65" s="1"/>
  <c r="L39" i="65"/>
  <c r="L50" i="65" s="1"/>
  <c r="K39" i="65"/>
  <c r="K50" i="65" s="1"/>
  <c r="J39" i="65"/>
  <c r="J50" i="65" s="1"/>
  <c r="I39" i="65"/>
  <c r="I50" i="65" s="1"/>
  <c r="H39" i="65"/>
  <c r="H50" i="65" s="1"/>
  <c r="G39" i="65"/>
  <c r="G50" i="65" s="1"/>
  <c r="F39" i="65"/>
  <c r="F50" i="65" s="1"/>
  <c r="E39" i="65"/>
  <c r="E50" i="65" s="1"/>
  <c r="D39" i="65"/>
  <c r="D50" i="65" s="1"/>
  <c r="C39" i="65"/>
  <c r="C50" i="65" s="1"/>
  <c r="L34" i="65"/>
  <c r="K34" i="65"/>
  <c r="J34" i="65"/>
  <c r="I34" i="65"/>
  <c r="H34" i="65"/>
  <c r="G34" i="65"/>
  <c r="F34" i="65"/>
  <c r="E34" i="65"/>
  <c r="D34" i="65"/>
  <c r="C34" i="65"/>
  <c r="O30" i="65"/>
  <c r="Q30" i="65" s="1"/>
  <c r="Q29" i="65"/>
  <c r="O29" i="65"/>
  <c r="O28" i="65"/>
  <c r="Q28" i="65" s="1"/>
  <c r="O27" i="65"/>
  <c r="Q27" i="65" s="1"/>
  <c r="O26" i="65"/>
  <c r="Q26" i="65" s="1"/>
  <c r="Q25" i="65"/>
  <c r="O25" i="65"/>
  <c r="P24" i="65"/>
  <c r="N24" i="65"/>
  <c r="M24" i="65"/>
  <c r="L24" i="65"/>
  <c r="K24" i="65"/>
  <c r="J24" i="65"/>
  <c r="I24" i="65"/>
  <c r="H24" i="65"/>
  <c r="G24" i="65"/>
  <c r="F24" i="65"/>
  <c r="E24" i="65"/>
  <c r="D24" i="65"/>
  <c r="C24" i="65"/>
  <c r="O24" i="65" s="1"/>
  <c r="Q24" i="65" s="1"/>
  <c r="O23" i="65"/>
  <c r="Q23" i="65" s="1"/>
  <c r="O22" i="65"/>
  <c r="Q22" i="65" s="1"/>
  <c r="O21" i="65"/>
  <c r="Q21" i="65" s="1"/>
  <c r="O20" i="65"/>
  <c r="Q20" i="65" s="1"/>
  <c r="O19" i="65"/>
  <c r="Q19" i="65" s="1"/>
  <c r="O18" i="65"/>
  <c r="O16" i="65" s="1"/>
  <c r="Q16" i="65" s="1"/>
  <c r="O17" i="65"/>
  <c r="Q17" i="65" s="1"/>
  <c r="P16" i="65"/>
  <c r="N16" i="65"/>
  <c r="M16" i="65"/>
  <c r="L16" i="65"/>
  <c r="K16" i="65"/>
  <c r="J16" i="65"/>
  <c r="I16" i="65"/>
  <c r="H16" i="65"/>
  <c r="G16" i="65"/>
  <c r="F16" i="65"/>
  <c r="E16" i="65"/>
  <c r="D16" i="65"/>
  <c r="C16" i="65"/>
  <c r="O15" i="65"/>
  <c r="Q15" i="65" s="1"/>
  <c r="Q14" i="65"/>
  <c r="O14" i="65"/>
  <c r="Q13" i="65"/>
  <c r="O13" i="65"/>
  <c r="Q12" i="65"/>
  <c r="O12" i="65"/>
  <c r="O11" i="65"/>
  <c r="Q11" i="65" s="1"/>
  <c r="P10" i="65"/>
  <c r="O10" i="65"/>
  <c r="Q10" i="65" s="1"/>
  <c r="N10" i="65"/>
  <c r="N32" i="65" s="1"/>
  <c r="M10" i="65"/>
  <c r="M32" i="65" s="1"/>
  <c r="L10" i="65"/>
  <c r="L32" i="65" s="1"/>
  <c r="K10" i="65"/>
  <c r="K32" i="65" s="1"/>
  <c r="J10" i="65"/>
  <c r="J32" i="65" s="1"/>
  <c r="I10" i="65"/>
  <c r="I32" i="65" s="1"/>
  <c r="H10" i="65"/>
  <c r="H32" i="65" s="1"/>
  <c r="G10" i="65"/>
  <c r="G32" i="65" s="1"/>
  <c r="F10" i="65"/>
  <c r="F32" i="65" s="1"/>
  <c r="E10" i="65"/>
  <c r="E32" i="65" s="1"/>
  <c r="D10" i="65"/>
  <c r="D32" i="65" s="1"/>
  <c r="C10" i="65"/>
  <c r="C32" i="65" s="1"/>
  <c r="Q50" i="24"/>
  <c r="P50" i="24"/>
  <c r="O50" i="24"/>
  <c r="D50" i="24"/>
  <c r="E50" i="24"/>
  <c r="F50" i="24"/>
  <c r="G50" i="24"/>
  <c r="H50" i="24"/>
  <c r="I50" i="24"/>
  <c r="J50" i="24"/>
  <c r="K50" i="24"/>
  <c r="L50" i="24"/>
  <c r="M50" i="24"/>
  <c r="N50" i="24"/>
  <c r="C50" i="24"/>
  <c r="C39" i="24"/>
  <c r="N32" i="24"/>
  <c r="C32" i="24"/>
  <c r="C24" i="24"/>
  <c r="N24" i="24"/>
  <c r="D39" i="24"/>
  <c r="O47" i="24"/>
  <c r="Q47" i="24" s="1"/>
  <c r="M36" i="69" l="1"/>
  <c r="H54" i="69"/>
  <c r="E36" i="69"/>
  <c r="G36" i="69"/>
  <c r="Q32" i="69"/>
  <c r="I36" i="69"/>
  <c r="C54" i="69"/>
  <c r="O54" i="69" s="1"/>
  <c r="C65" i="69" s="1"/>
  <c r="O50" i="69"/>
  <c r="G54" i="69" s="1"/>
  <c r="K54" i="69"/>
  <c r="J36" i="69"/>
  <c r="O32" i="69"/>
  <c r="L36" i="69" s="1"/>
  <c r="C36" i="69"/>
  <c r="O36" i="69" s="1"/>
  <c r="C64" i="69" s="1"/>
  <c r="K36" i="69"/>
  <c r="H36" i="69"/>
  <c r="D36" i="69"/>
  <c r="P32" i="69"/>
  <c r="Q20" i="69"/>
  <c r="Q11" i="69"/>
  <c r="C67" i="69"/>
  <c r="C72" i="69" s="1"/>
  <c r="O39" i="69"/>
  <c r="Q39" i="69" s="1"/>
  <c r="Q50" i="69" s="1"/>
  <c r="H36" i="68"/>
  <c r="N54" i="68"/>
  <c r="I36" i="68"/>
  <c r="N36" i="68"/>
  <c r="J36" i="68"/>
  <c r="O32" i="68"/>
  <c r="E36" i="68" s="1"/>
  <c r="K36" i="68"/>
  <c r="F36" i="68"/>
  <c r="G36" i="68"/>
  <c r="D36" i="68"/>
  <c r="L36" i="68"/>
  <c r="C54" i="68"/>
  <c r="O54" i="68" s="1"/>
  <c r="C65" i="68" s="1"/>
  <c r="O50" i="68"/>
  <c r="K54" i="68"/>
  <c r="E54" i="68"/>
  <c r="Q20" i="68"/>
  <c r="G50" i="68"/>
  <c r="O10" i="68"/>
  <c r="Q10" i="68" s="1"/>
  <c r="Q32" i="68" s="1"/>
  <c r="E54" i="67"/>
  <c r="M54" i="67"/>
  <c r="O32" i="67"/>
  <c r="M36" i="67" s="1"/>
  <c r="J54" i="67"/>
  <c r="C54" i="67"/>
  <c r="O54" i="67" s="1"/>
  <c r="C65" i="67" s="1"/>
  <c r="O50" i="67"/>
  <c r="G54" i="67" s="1"/>
  <c r="D54" i="67"/>
  <c r="L54" i="67"/>
  <c r="Q32" i="67"/>
  <c r="F54" i="67"/>
  <c r="Q20" i="67"/>
  <c r="Q11" i="67"/>
  <c r="C67" i="67"/>
  <c r="C72" i="67" s="1"/>
  <c r="O39" i="67"/>
  <c r="Q39" i="67" s="1"/>
  <c r="Q50" i="67" s="1"/>
  <c r="J36" i="66"/>
  <c r="O32" i="66"/>
  <c r="N36" i="66" s="1"/>
  <c r="C36" i="66"/>
  <c r="O36" i="66" s="1"/>
  <c r="C64" i="66" s="1"/>
  <c r="K36" i="66"/>
  <c r="L36" i="66"/>
  <c r="F54" i="66"/>
  <c r="O50" i="66"/>
  <c r="N54" i="66" s="1"/>
  <c r="K54" i="66"/>
  <c r="Q17" i="66"/>
  <c r="C67" i="66"/>
  <c r="C72" i="66" s="1"/>
  <c r="O39" i="66"/>
  <c r="Q39" i="66" s="1"/>
  <c r="Q50" i="66" s="1"/>
  <c r="F36" i="65"/>
  <c r="N36" i="65"/>
  <c r="O50" i="65"/>
  <c r="D54" i="65" s="1"/>
  <c r="G36" i="65"/>
  <c r="D36" i="65"/>
  <c r="P32" i="65"/>
  <c r="M36" i="65"/>
  <c r="H36" i="65"/>
  <c r="J36" i="65"/>
  <c r="E36" i="65"/>
  <c r="Q32" i="65"/>
  <c r="O32" i="65"/>
  <c r="L36" i="65" s="1"/>
  <c r="C36" i="65"/>
  <c r="O36" i="65" s="1"/>
  <c r="C64" i="65" s="1"/>
  <c r="K36" i="65"/>
  <c r="C66" i="65"/>
  <c r="C67" i="65"/>
  <c r="C72" i="65" s="1"/>
  <c r="Q18" i="65"/>
  <c r="O39" i="65"/>
  <c r="Q39" i="65" s="1"/>
  <c r="Q50" i="65" s="1"/>
  <c r="E28" i="64"/>
  <c r="E27" i="64"/>
  <c r="E26" i="64"/>
  <c r="E25" i="64"/>
  <c r="E24" i="64"/>
  <c r="E23" i="64"/>
  <c r="E22" i="64"/>
  <c r="E21" i="64"/>
  <c r="E20" i="64"/>
  <c r="E19" i="64"/>
  <c r="E18" i="64"/>
  <c r="D17" i="64"/>
  <c r="C17" i="64"/>
  <c r="E17" i="64" s="1"/>
  <c r="E16" i="64"/>
  <c r="E15" i="64"/>
  <c r="E14" i="64"/>
  <c r="E13" i="64"/>
  <c r="D12" i="64"/>
  <c r="C12" i="64"/>
  <c r="E11" i="64"/>
  <c r="C50" i="23"/>
  <c r="C17" i="23"/>
  <c r="C12" i="23"/>
  <c r="D52" i="64" l="1"/>
  <c r="C32" i="64"/>
  <c r="M54" i="69"/>
  <c r="C71" i="69"/>
  <c r="C61" i="69" s="1"/>
  <c r="N36" i="69"/>
  <c r="N54" i="69"/>
  <c r="J54" i="69"/>
  <c r="F36" i="69"/>
  <c r="F54" i="69"/>
  <c r="L54" i="69"/>
  <c r="E54" i="69"/>
  <c r="D54" i="69"/>
  <c r="I54" i="69"/>
  <c r="D54" i="68"/>
  <c r="L54" i="68"/>
  <c r="I54" i="68"/>
  <c r="M54" i="68"/>
  <c r="J54" i="68"/>
  <c r="C36" i="68"/>
  <c r="O36" i="68" s="1"/>
  <c r="C64" i="68" s="1"/>
  <c r="C71" i="68" s="1"/>
  <c r="C61" i="68" s="1"/>
  <c r="F54" i="68"/>
  <c r="M36" i="68"/>
  <c r="G54" i="68"/>
  <c r="P32" i="68"/>
  <c r="H54" i="68"/>
  <c r="E36" i="67"/>
  <c r="H36" i="67"/>
  <c r="K36" i="67"/>
  <c r="C36" i="67"/>
  <c r="O36" i="67" s="1"/>
  <c r="C64" i="67" s="1"/>
  <c r="C71" i="67" s="1"/>
  <c r="C61" i="67" s="1"/>
  <c r="N36" i="67"/>
  <c r="N54" i="67"/>
  <c r="K54" i="67"/>
  <c r="L36" i="67"/>
  <c r="H54" i="67"/>
  <c r="F36" i="67"/>
  <c r="D36" i="67"/>
  <c r="J36" i="67"/>
  <c r="I36" i="67"/>
  <c r="P32" i="67"/>
  <c r="G36" i="67"/>
  <c r="I54" i="67"/>
  <c r="L54" i="66"/>
  <c r="C54" i="66"/>
  <c r="O54" i="66" s="1"/>
  <c r="C65" i="66" s="1"/>
  <c r="H36" i="66"/>
  <c r="D36" i="66"/>
  <c r="I36" i="66"/>
  <c r="M36" i="66"/>
  <c r="P32" i="66"/>
  <c r="G36" i="66"/>
  <c r="J54" i="66"/>
  <c r="F36" i="66"/>
  <c r="M54" i="66"/>
  <c r="E54" i="66"/>
  <c r="H54" i="66"/>
  <c r="C71" i="66"/>
  <c r="C61" i="66" s="1"/>
  <c r="E36" i="66"/>
  <c r="D54" i="66"/>
  <c r="G54" i="66"/>
  <c r="I54" i="66"/>
  <c r="C54" i="65"/>
  <c r="O54" i="65" s="1"/>
  <c r="C65" i="65" s="1"/>
  <c r="I54" i="65"/>
  <c r="G54" i="65"/>
  <c r="M54" i="65"/>
  <c r="E54" i="65"/>
  <c r="J54" i="65"/>
  <c r="K54" i="65"/>
  <c r="N54" i="65"/>
  <c r="C71" i="65"/>
  <c r="C61" i="65" s="1"/>
  <c r="H54" i="65"/>
  <c r="F54" i="65"/>
  <c r="L54" i="65"/>
  <c r="I36" i="65"/>
  <c r="E12" i="64"/>
  <c r="E52" i="64" s="1"/>
  <c r="C32" i="23"/>
  <c r="C52" i="23" s="1"/>
  <c r="C52" i="64" l="1"/>
  <c r="C60" i="64" s="1"/>
  <c r="P39" i="24"/>
  <c r="P24" i="24"/>
  <c r="P16" i="24"/>
  <c r="P10" i="24"/>
  <c r="D17" i="23"/>
  <c r="D12" i="23"/>
  <c r="D32" i="23" s="1"/>
  <c r="E28" i="23"/>
  <c r="E27" i="23"/>
  <c r="E26" i="23"/>
  <c r="E25" i="23"/>
  <c r="E24" i="23"/>
  <c r="E23" i="23"/>
  <c r="E22" i="23"/>
  <c r="E21" i="23"/>
  <c r="E16" i="23"/>
  <c r="E15" i="23"/>
  <c r="E14" i="23"/>
  <c r="E13" i="23"/>
  <c r="E11" i="23"/>
  <c r="O46" i="24"/>
  <c r="Q46" i="24" s="1"/>
  <c r="O45" i="24"/>
  <c r="Q45" i="24" s="1"/>
  <c r="O43" i="24"/>
  <c r="Q43" i="24" s="1"/>
  <c r="O42" i="24"/>
  <c r="Q42" i="24" s="1"/>
  <c r="O41" i="24"/>
  <c r="Q41" i="24" s="1"/>
  <c r="O40" i="24"/>
  <c r="Q40" i="24" s="1"/>
  <c r="N39" i="24"/>
  <c r="M39" i="24"/>
  <c r="L39" i="24"/>
  <c r="K39" i="24"/>
  <c r="J39" i="24"/>
  <c r="I39" i="24"/>
  <c r="H39" i="24"/>
  <c r="G39" i="24"/>
  <c r="F39" i="24"/>
  <c r="E39" i="24"/>
  <c r="C73" i="24"/>
  <c r="E32" i="23" l="1"/>
  <c r="C55" i="64"/>
  <c r="C57" i="64"/>
  <c r="D52" i="23"/>
  <c r="E17" i="23"/>
  <c r="E12" i="23"/>
  <c r="O39" i="24"/>
  <c r="Q39" i="24" l="1"/>
  <c r="E52" i="23"/>
  <c r="O23" i="24" l="1"/>
  <c r="Q23" i="24" s="1"/>
  <c r="O15" i="24"/>
  <c r="Q15" i="24" s="1"/>
  <c r="O14" i="24"/>
  <c r="Q14" i="24" s="1"/>
  <c r="O13" i="24"/>
  <c r="Q13" i="24" s="1"/>
  <c r="O12" i="24"/>
  <c r="Q12" i="24" s="1"/>
  <c r="O11" i="24"/>
  <c r="Q11" i="24" s="1"/>
  <c r="N10" i="24"/>
  <c r="M10" i="24"/>
  <c r="L10" i="24"/>
  <c r="K10" i="24"/>
  <c r="J10" i="24"/>
  <c r="I10" i="24"/>
  <c r="H10" i="24"/>
  <c r="G10" i="24"/>
  <c r="F10" i="24"/>
  <c r="E10" i="24"/>
  <c r="D10" i="24"/>
  <c r="C10" i="24"/>
  <c r="O30" i="24"/>
  <c r="Q30" i="24" s="1"/>
  <c r="N16" i="24"/>
  <c r="M16" i="24"/>
  <c r="L16" i="24"/>
  <c r="K16" i="24"/>
  <c r="J16" i="24"/>
  <c r="I16" i="24"/>
  <c r="H16" i="24"/>
  <c r="G16" i="24"/>
  <c r="F16" i="24"/>
  <c r="E16" i="24"/>
  <c r="D16" i="24"/>
  <c r="C16" i="24"/>
  <c r="O58" i="24"/>
  <c r="Q58" i="24" s="1"/>
  <c r="O56" i="24"/>
  <c r="Q56" i="24" s="1"/>
  <c r="O29" i="24"/>
  <c r="Q29" i="24" s="1"/>
  <c r="O28" i="24"/>
  <c r="Q28" i="24" s="1"/>
  <c r="O27" i="24"/>
  <c r="Q27" i="24" s="1"/>
  <c r="O26" i="24"/>
  <c r="Q26" i="24" s="1"/>
  <c r="O25" i="24"/>
  <c r="Q25" i="24" s="1"/>
  <c r="O22" i="24"/>
  <c r="Q22" i="24" s="1"/>
  <c r="O21" i="24"/>
  <c r="Q21" i="24" s="1"/>
  <c r="O20" i="24"/>
  <c r="Q20" i="24" s="1"/>
  <c r="O19" i="24"/>
  <c r="Q19" i="24" s="1"/>
  <c r="O18" i="24"/>
  <c r="Q18" i="24" s="1"/>
  <c r="O17" i="24"/>
  <c r="Q17" i="24" s="1"/>
  <c r="M24" i="24"/>
  <c r="L24" i="24"/>
  <c r="K24" i="24"/>
  <c r="J24" i="24"/>
  <c r="I24" i="24"/>
  <c r="H24" i="24"/>
  <c r="G24" i="24"/>
  <c r="F24" i="24"/>
  <c r="E24" i="24"/>
  <c r="D24" i="24"/>
  <c r="O24" i="24" s="1"/>
  <c r="L52" i="24"/>
  <c r="K52" i="24"/>
  <c r="J52" i="24"/>
  <c r="I52" i="24"/>
  <c r="H52" i="24"/>
  <c r="G52" i="24"/>
  <c r="F52" i="24"/>
  <c r="E52" i="24"/>
  <c r="D52" i="24"/>
  <c r="C52" i="24"/>
  <c r="L34" i="24"/>
  <c r="K34" i="24"/>
  <c r="J34" i="24"/>
  <c r="I34" i="24"/>
  <c r="H34" i="24"/>
  <c r="G34" i="24"/>
  <c r="F34" i="24"/>
  <c r="E34" i="24"/>
  <c r="D34" i="24"/>
  <c r="C34" i="24"/>
  <c r="T22" i="44"/>
  <c r="S22" i="44"/>
  <c r="R22" i="44"/>
  <c r="Q22" i="44"/>
  <c r="P22" i="44"/>
  <c r="O22" i="44"/>
  <c r="N22" i="44"/>
  <c r="M22" i="44"/>
  <c r="L22" i="44"/>
  <c r="K22" i="44"/>
  <c r="J22" i="44"/>
  <c r="I22" i="44"/>
  <c r="T15" i="44"/>
  <c r="S15" i="44"/>
  <c r="S29" i="44" s="1"/>
  <c r="R15" i="44"/>
  <c r="R29" i="44" s="1"/>
  <c r="Q15" i="44"/>
  <c r="P15" i="44"/>
  <c r="O15" i="44"/>
  <c r="O29" i="44" s="1"/>
  <c r="N15" i="44"/>
  <c r="N29" i="44" s="1"/>
  <c r="I15" i="44"/>
  <c r="I29" i="44" s="1"/>
  <c r="U27" i="44"/>
  <c r="U26" i="44"/>
  <c r="U25" i="44"/>
  <c r="U24" i="44"/>
  <c r="U23" i="44"/>
  <c r="U21" i="44"/>
  <c r="U20" i="44"/>
  <c r="U19" i="44"/>
  <c r="U18" i="44"/>
  <c r="U16" i="44"/>
  <c r="S31" i="44"/>
  <c r="T31" i="44" s="1"/>
  <c r="R31" i="44"/>
  <c r="Q31" i="44"/>
  <c r="P31" i="44"/>
  <c r="O31" i="44"/>
  <c r="N31" i="44"/>
  <c r="M31" i="44"/>
  <c r="L31" i="44"/>
  <c r="K31" i="44"/>
  <c r="J31" i="44"/>
  <c r="I31" i="44"/>
  <c r="T29" i="44"/>
  <c r="P29" i="44"/>
  <c r="T21" i="43"/>
  <c r="S21" i="43"/>
  <c r="R21" i="43"/>
  <c r="Q21" i="43"/>
  <c r="P21" i="43"/>
  <c r="O21" i="43"/>
  <c r="N21" i="43"/>
  <c r="M21" i="43"/>
  <c r="L21" i="43"/>
  <c r="K21" i="43"/>
  <c r="J21" i="43"/>
  <c r="U21" i="43" s="1"/>
  <c r="I21" i="43"/>
  <c r="U26" i="43"/>
  <c r="U25" i="43"/>
  <c r="U24" i="43"/>
  <c r="U23" i="43"/>
  <c r="U22" i="43"/>
  <c r="U20" i="43"/>
  <c r="U19" i="43"/>
  <c r="U18" i="43"/>
  <c r="U17" i="43"/>
  <c r="U16" i="43"/>
  <c r="U15" i="43"/>
  <c r="T14" i="43"/>
  <c r="T28" i="43" s="1"/>
  <c r="S14" i="43"/>
  <c r="S28" i="43" s="1"/>
  <c r="R14" i="43"/>
  <c r="Q14" i="43"/>
  <c r="Q28" i="43" s="1"/>
  <c r="P14" i="43"/>
  <c r="O14" i="43"/>
  <c r="O28" i="43" s="1"/>
  <c r="N14" i="43"/>
  <c r="N28" i="43" s="1"/>
  <c r="M14" i="43"/>
  <c r="M28" i="43" s="1"/>
  <c r="L14" i="43"/>
  <c r="L28" i="43" s="1"/>
  <c r="K14" i="43"/>
  <c r="K28" i="43" s="1"/>
  <c r="J14" i="43"/>
  <c r="I14" i="43"/>
  <c r="S30" i="43"/>
  <c r="T30" i="43" s="1"/>
  <c r="R30" i="43"/>
  <c r="Q30" i="43"/>
  <c r="P30" i="43"/>
  <c r="O30" i="43"/>
  <c r="N30" i="43"/>
  <c r="M30" i="43"/>
  <c r="L30" i="43"/>
  <c r="K30" i="43"/>
  <c r="J30" i="43"/>
  <c r="I30" i="43"/>
  <c r="R28" i="43"/>
  <c r="P28" i="43"/>
  <c r="J28" i="43"/>
  <c r="I28" i="43"/>
  <c r="Y32" i="46"/>
  <c r="Y31" i="46"/>
  <c r="Y30" i="46"/>
  <c r="Y29" i="46"/>
  <c r="Y28" i="46"/>
  <c r="Y26" i="46"/>
  <c r="Y25" i="46"/>
  <c r="Y24" i="46"/>
  <c r="Y23" i="46"/>
  <c r="X27" i="46"/>
  <c r="W27" i="46"/>
  <c r="V27" i="46"/>
  <c r="U27" i="46"/>
  <c r="T27" i="46"/>
  <c r="S27" i="46"/>
  <c r="R27" i="46"/>
  <c r="Q27" i="46"/>
  <c r="P27" i="46"/>
  <c r="O27" i="46"/>
  <c r="N27" i="46"/>
  <c r="M27" i="46"/>
  <c r="X20" i="46"/>
  <c r="X34" i="46" s="1"/>
  <c r="V36" i="46"/>
  <c r="U36" i="46"/>
  <c r="T36" i="46"/>
  <c r="S36" i="46"/>
  <c r="R36" i="46"/>
  <c r="Q36" i="46"/>
  <c r="P36" i="46"/>
  <c r="O36" i="46"/>
  <c r="N36" i="46"/>
  <c r="M36" i="46"/>
  <c r="O9" i="46"/>
  <c r="B105" i="46"/>
  <c r="B106" i="46" s="1"/>
  <c r="B107" i="46" s="1"/>
  <c r="B108" i="46" s="1"/>
  <c r="B109" i="46" s="1"/>
  <c r="B110" i="46" s="1"/>
  <c r="B111" i="46" s="1"/>
  <c r="B112" i="46" s="1"/>
  <c r="B113" i="46" s="1"/>
  <c r="B114" i="46" s="1"/>
  <c r="B115" i="46" s="1"/>
  <c r="B116" i="46" s="1"/>
  <c r="B117" i="46" s="1"/>
  <c r="B118" i="46" s="1"/>
  <c r="B119" i="46" s="1"/>
  <c r="B120" i="46" s="1"/>
  <c r="B121" i="46" s="1"/>
  <c r="B122" i="46" s="1"/>
  <c r="B123" i="46" s="1"/>
  <c r="B124" i="46" s="1"/>
  <c r="B125" i="46" s="1"/>
  <c r="B126" i="46" s="1"/>
  <c r="B127" i="46" s="1"/>
  <c r="B128" i="46" s="1"/>
  <c r="B129" i="46" s="1"/>
  <c r="B130" i="46" s="1"/>
  <c r="B131" i="46" s="1"/>
  <c r="B132" i="46" s="1"/>
  <c r="B133" i="46" s="1"/>
  <c r="B134" i="46" s="1"/>
  <c r="B135" i="46" s="1"/>
  <c r="B136" i="46" s="1"/>
  <c r="B137" i="46" s="1"/>
  <c r="B138" i="46" s="1"/>
  <c r="B139" i="46" s="1"/>
  <c r="B140" i="46" s="1"/>
  <c r="B141" i="46" s="1"/>
  <c r="B142" i="46" s="1"/>
  <c r="B143" i="46" s="1"/>
  <c r="B144" i="46" s="1"/>
  <c r="B145" i="46" s="1"/>
  <c r="B146" i="46" s="1"/>
  <c r="B147" i="46" s="1"/>
  <c r="B148" i="46" s="1"/>
  <c r="B149" i="46" s="1"/>
  <c r="B150" i="46" s="1"/>
  <c r="B151" i="46" s="1"/>
  <c r="B152" i="46" s="1"/>
  <c r="B153" i="46" s="1"/>
  <c r="B154" i="46" s="1"/>
  <c r="B155" i="46" s="1"/>
  <c r="B156" i="46" s="1"/>
  <c r="B157" i="46" s="1"/>
  <c r="B158" i="46" s="1"/>
  <c r="B159" i="46" s="1"/>
  <c r="B160" i="46" s="1"/>
  <c r="B161" i="46" s="1"/>
  <c r="B162" i="46" s="1"/>
  <c r="B163" i="46" s="1"/>
  <c r="B164" i="46" s="1"/>
  <c r="B165" i="46" s="1"/>
  <c r="B166" i="46" s="1"/>
  <c r="B167" i="46" s="1"/>
  <c r="B168" i="46" s="1"/>
  <c r="B169" i="46" s="1"/>
  <c r="B170" i="46" s="1"/>
  <c r="B171" i="46" s="1"/>
  <c r="B172" i="46" s="1"/>
  <c r="B173" i="46" s="1"/>
  <c r="B174" i="46" s="1"/>
  <c r="B175" i="46" s="1"/>
  <c r="B176" i="46" s="1"/>
  <c r="B177" i="46" s="1"/>
  <c r="B178" i="46" s="1"/>
  <c r="B179" i="46" s="1"/>
  <c r="B180" i="46" s="1"/>
  <c r="B181" i="46" s="1"/>
  <c r="B182" i="46" s="1"/>
  <c r="B183" i="46" s="1"/>
  <c r="B184" i="46" s="1"/>
  <c r="B185" i="46" s="1"/>
  <c r="B186" i="46" s="1"/>
  <c r="B187" i="46" s="1"/>
  <c r="E104" i="46"/>
  <c r="D100" i="46"/>
  <c r="D104" i="46" s="1"/>
  <c r="E21" i="46"/>
  <c r="B22" i="46"/>
  <c r="B23" i="46" s="1"/>
  <c r="B24" i="46" s="1"/>
  <c r="B25" i="46" s="1"/>
  <c r="B26" i="46" s="1"/>
  <c r="B27" i="46" s="1"/>
  <c r="B28" i="46" s="1"/>
  <c r="B29" i="46" s="1"/>
  <c r="B30" i="46" s="1"/>
  <c r="B31" i="46" s="1"/>
  <c r="B32" i="46" s="1"/>
  <c r="B33" i="46" s="1"/>
  <c r="B34" i="46" s="1"/>
  <c r="B35" i="46" s="1"/>
  <c r="B36" i="46" s="1"/>
  <c r="B37" i="46" s="1"/>
  <c r="B38" i="46" s="1"/>
  <c r="B39" i="46" s="1"/>
  <c r="B40" i="46" s="1"/>
  <c r="B41" i="46" s="1"/>
  <c r="B42" i="46" s="1"/>
  <c r="B43" i="46" s="1"/>
  <c r="B44" i="46" s="1"/>
  <c r="B45" i="46" s="1"/>
  <c r="B46" i="46" s="1"/>
  <c r="B47" i="46" s="1"/>
  <c r="B48" i="46" s="1"/>
  <c r="B49" i="46" s="1"/>
  <c r="B50" i="46" s="1"/>
  <c r="B51" i="46" s="1"/>
  <c r="B52" i="46" s="1"/>
  <c r="B53" i="46" s="1"/>
  <c r="B54" i="46" s="1"/>
  <c r="B55" i="46" s="1"/>
  <c r="B56" i="46" s="1"/>
  <c r="B57" i="46" s="1"/>
  <c r="B58" i="46" s="1"/>
  <c r="B59" i="46" s="1"/>
  <c r="B60" i="46" s="1"/>
  <c r="B61" i="46" s="1"/>
  <c r="B62" i="46" s="1"/>
  <c r="B63" i="46" s="1"/>
  <c r="B64" i="46" s="1"/>
  <c r="B65" i="46" s="1"/>
  <c r="B66" i="46" s="1"/>
  <c r="B67" i="46" s="1"/>
  <c r="B68" i="46" s="1"/>
  <c r="B69" i="46" s="1"/>
  <c r="B70" i="46" s="1"/>
  <c r="B71" i="46" s="1"/>
  <c r="B72" i="46" s="1"/>
  <c r="B73" i="46" s="1"/>
  <c r="B74" i="46" s="1"/>
  <c r="B75" i="46" s="1"/>
  <c r="B76" i="46" s="1"/>
  <c r="B77" i="46" s="1"/>
  <c r="B78" i="46" s="1"/>
  <c r="B79" i="46" s="1"/>
  <c r="B80" i="46" s="1"/>
  <c r="B81" i="46" s="1"/>
  <c r="B82" i="46" s="1"/>
  <c r="B83" i="46" s="1"/>
  <c r="B84" i="46" s="1"/>
  <c r="B85" i="46" s="1"/>
  <c r="B86" i="46" s="1"/>
  <c r="B87" i="46" s="1"/>
  <c r="B88" i="46" s="1"/>
  <c r="B89" i="46" s="1"/>
  <c r="B90" i="46" s="1"/>
  <c r="B91" i="46" s="1"/>
  <c r="B92" i="46" s="1"/>
  <c r="D17" i="46"/>
  <c r="D21" i="46" s="1"/>
  <c r="N22" i="46" s="1"/>
  <c r="N20" i="46" s="1"/>
  <c r="G7" i="46"/>
  <c r="F7" i="46" s="1"/>
  <c r="G6" i="46"/>
  <c r="F6" i="46" s="1"/>
  <c r="U22" i="44" l="1"/>
  <c r="Q29" i="44"/>
  <c r="N34" i="46"/>
  <c r="U14" i="43"/>
  <c r="C66" i="24"/>
  <c r="O16" i="24"/>
  <c r="Q16" i="24" s="1"/>
  <c r="O10" i="24"/>
  <c r="Q10" i="24" s="1"/>
  <c r="E32" i="24"/>
  <c r="G32" i="24"/>
  <c r="I32" i="24"/>
  <c r="K32" i="24"/>
  <c r="M32" i="24"/>
  <c r="D32" i="24"/>
  <c r="F32" i="24"/>
  <c r="H32" i="24"/>
  <c r="J32" i="24"/>
  <c r="L32" i="24"/>
  <c r="Q24" i="24"/>
  <c r="Q32" i="24" s="1"/>
  <c r="U28" i="43"/>
  <c r="R32" i="43" s="1"/>
  <c r="M21" i="46"/>
  <c r="Y27" i="46"/>
  <c r="D105" i="46"/>
  <c r="O21" i="46" s="1"/>
  <c r="F104" i="46"/>
  <c r="G104" i="46" s="1"/>
  <c r="D22" i="46"/>
  <c r="O22" i="46" s="1"/>
  <c r="F21" i="46"/>
  <c r="G21" i="46" s="1"/>
  <c r="E22" i="46" s="1"/>
  <c r="O32" i="24" l="1"/>
  <c r="P32" i="24" s="1"/>
  <c r="T32" i="43"/>
  <c r="K32" i="43"/>
  <c r="J32" i="43"/>
  <c r="L32" i="43"/>
  <c r="Q32" i="43"/>
  <c r="N32" i="43"/>
  <c r="P32" i="43"/>
  <c r="I32" i="43"/>
  <c r="S32" i="43"/>
  <c r="M32" i="43"/>
  <c r="O32" i="43"/>
  <c r="I36" i="24"/>
  <c r="F54" i="24"/>
  <c r="J54" i="24"/>
  <c r="N54" i="24"/>
  <c r="G54" i="24"/>
  <c r="K54" i="24"/>
  <c r="E54" i="24"/>
  <c r="H54" i="24"/>
  <c r="L54" i="24"/>
  <c r="C54" i="24"/>
  <c r="O54" i="24" s="1"/>
  <c r="I54" i="24"/>
  <c r="M54" i="24"/>
  <c r="D54" i="24"/>
  <c r="M20" i="46"/>
  <c r="O20" i="46"/>
  <c r="O34" i="46" s="1"/>
  <c r="E105" i="46"/>
  <c r="F105" i="46" s="1"/>
  <c r="G105" i="46" s="1"/>
  <c r="D106" i="46"/>
  <c r="P21" i="46" s="1"/>
  <c r="F22" i="46"/>
  <c r="G22" i="46" s="1"/>
  <c r="E23" i="46" s="1"/>
  <c r="D23" i="46"/>
  <c r="P22" i="46" s="1"/>
  <c r="C67" i="24"/>
  <c r="D36" i="24" l="1"/>
  <c r="H36" i="24"/>
  <c r="G36" i="24"/>
  <c r="F36" i="24"/>
  <c r="K36" i="24"/>
  <c r="E36" i="24"/>
  <c r="J36" i="24"/>
  <c r="N36" i="24"/>
  <c r="L36" i="24"/>
  <c r="C36" i="24"/>
  <c r="O36" i="24" s="1"/>
  <c r="C64" i="24" s="1"/>
  <c r="M36" i="24"/>
  <c r="U32" i="43"/>
  <c r="M34" i="46"/>
  <c r="P20" i="46"/>
  <c r="P34" i="46" s="1"/>
  <c r="E106" i="46"/>
  <c r="F106" i="46" s="1"/>
  <c r="G106" i="46" s="1"/>
  <c r="D107" i="46"/>
  <c r="D24" i="46"/>
  <c r="F23" i="46"/>
  <c r="G23" i="46" s="1"/>
  <c r="E24" i="46" s="1"/>
  <c r="C9" i="44"/>
  <c r="C13" i="44" s="1"/>
  <c r="D13" i="44"/>
  <c r="A14" i="44"/>
  <c r="A15" i="44" s="1"/>
  <c r="A16" i="44" s="1"/>
  <c r="A17" i="44" s="1"/>
  <c r="A18" i="44" s="1"/>
  <c r="A19" i="44" s="1"/>
  <c r="A20" i="44" s="1"/>
  <c r="A21" i="44" s="1"/>
  <c r="A22" i="44" s="1"/>
  <c r="A23" i="44" s="1"/>
  <c r="A24" i="44" s="1"/>
  <c r="A25" i="44" s="1"/>
  <c r="A26" i="44" s="1"/>
  <c r="A27" i="44" s="1"/>
  <c r="A28" i="44" s="1"/>
  <c r="A29" i="44" s="1"/>
  <c r="A30" i="44" s="1"/>
  <c r="A31" i="44" s="1"/>
  <c r="A32" i="44" s="1"/>
  <c r="A33" i="44" s="1"/>
  <c r="A34" i="44" s="1"/>
  <c r="A35" i="44" s="1"/>
  <c r="A36" i="44" s="1"/>
  <c r="A37" i="44" s="1"/>
  <c r="A38" i="44" s="1"/>
  <c r="A39" i="44" s="1"/>
  <c r="A40" i="44" s="1"/>
  <c r="A41" i="44" s="1"/>
  <c r="A42" i="44" s="1"/>
  <c r="A43" i="44" s="1"/>
  <c r="A44" i="44" s="1"/>
  <c r="A45" i="44" s="1"/>
  <c r="A46" i="44" s="1"/>
  <c r="A47" i="44" s="1"/>
  <c r="A48" i="44" s="1"/>
  <c r="C8" i="43"/>
  <c r="C12" i="43" s="1"/>
  <c r="A13" i="43"/>
  <c r="A14" i="43" s="1"/>
  <c r="A15" i="43" s="1"/>
  <c r="A16" i="43" s="1"/>
  <c r="A17" i="43" s="1"/>
  <c r="A18" i="43" s="1"/>
  <c r="A19" i="43" s="1"/>
  <c r="A20" i="43" s="1"/>
  <c r="A21" i="43" s="1"/>
  <c r="A22" i="43" s="1"/>
  <c r="A23" i="43" s="1"/>
  <c r="A24" i="43" s="1"/>
  <c r="A25" i="43" s="1"/>
  <c r="A26" i="43" s="1"/>
  <c r="A27" i="43" s="1"/>
  <c r="A28" i="43" s="1"/>
  <c r="A29" i="43" s="1"/>
  <c r="A30" i="43" s="1"/>
  <c r="A31" i="43" s="1"/>
  <c r="A32" i="43" s="1"/>
  <c r="A33" i="43" s="1"/>
  <c r="A34" i="43" s="1"/>
  <c r="A35" i="43" s="1"/>
  <c r="A36" i="43" s="1"/>
  <c r="A37" i="43" s="1"/>
  <c r="A38" i="43" s="1"/>
  <c r="A39" i="43" s="1"/>
  <c r="A40" i="43" s="1"/>
  <c r="A41" i="43" s="1"/>
  <c r="A42" i="43" s="1"/>
  <c r="A43" i="43" s="1"/>
  <c r="A44" i="43" s="1"/>
  <c r="A45" i="43" s="1"/>
  <c r="A46" i="43" s="1"/>
  <c r="A47" i="43" s="1"/>
  <c r="D12" i="43"/>
  <c r="C65" i="24"/>
  <c r="C72" i="24"/>
  <c r="C60" i="23"/>
  <c r="C55" i="23" s="1"/>
  <c r="C71" i="24" l="1"/>
  <c r="C57" i="23"/>
  <c r="J17" i="44"/>
  <c r="E107" i="46"/>
  <c r="F107" i="46" s="1"/>
  <c r="G107" i="46" s="1"/>
  <c r="D108" i="46"/>
  <c r="F24" i="46"/>
  <c r="G24" i="46" s="1"/>
  <c r="E25" i="46" s="1"/>
  <c r="D25" i="46"/>
  <c r="E12" i="43"/>
  <c r="F12" i="43" s="1"/>
  <c r="C13" i="43"/>
  <c r="E13" i="44"/>
  <c r="F13" i="44" s="1"/>
  <c r="C14" i="44"/>
  <c r="K17" i="44" s="1"/>
  <c r="K15" i="44" s="1"/>
  <c r="K29" i="44" s="1"/>
  <c r="J15" i="44" l="1"/>
  <c r="E108" i="46"/>
  <c r="D109" i="46"/>
  <c r="Q21" i="46" s="1"/>
  <c r="F108" i="46"/>
  <c r="G108" i="46" s="1"/>
  <c r="D26" i="46"/>
  <c r="Q22" i="46" s="1"/>
  <c r="F25" i="46"/>
  <c r="G25" i="46" s="1"/>
  <c r="E26" i="46" s="1"/>
  <c r="D14" i="44"/>
  <c r="E14" i="44" s="1"/>
  <c r="F14" i="44" s="1"/>
  <c r="C14" i="43"/>
  <c r="C15" i="44"/>
  <c r="L17" i="44" s="1"/>
  <c r="L15" i="44" s="1"/>
  <c r="L29" i="44" s="1"/>
  <c r="D13" i="43"/>
  <c r="E13" i="43" s="1"/>
  <c r="F13" i="43" s="1"/>
  <c r="J29" i="44" l="1"/>
  <c r="Q20" i="46"/>
  <c r="E109" i="46"/>
  <c r="F109" i="46" s="1"/>
  <c r="G109" i="46" s="1"/>
  <c r="D110" i="46"/>
  <c r="F26" i="46"/>
  <c r="G26" i="46" s="1"/>
  <c r="E27" i="46" s="1"/>
  <c r="D27" i="46"/>
  <c r="D14" i="43"/>
  <c r="E14" i="43" s="1"/>
  <c r="F14" i="43" s="1"/>
  <c r="D15" i="44"/>
  <c r="E15" i="44" s="1"/>
  <c r="F15" i="44" s="1"/>
  <c r="C15" i="43"/>
  <c r="C16" i="44"/>
  <c r="C61" i="24"/>
  <c r="Q34" i="46" l="1"/>
  <c r="E110" i="46"/>
  <c r="D111" i="46"/>
  <c r="F110" i="46"/>
  <c r="G110" i="46" s="1"/>
  <c r="D28" i="46"/>
  <c r="F27" i="46"/>
  <c r="G27" i="46" s="1"/>
  <c r="E28" i="46" s="1"/>
  <c r="C17" i="44"/>
  <c r="C16" i="43"/>
  <c r="D16" i="44"/>
  <c r="E16" i="44" s="1"/>
  <c r="F16" i="44" s="1"/>
  <c r="D15" i="43"/>
  <c r="E15" i="43" s="1"/>
  <c r="F15" i="43" s="1"/>
  <c r="D112" i="46" l="1"/>
  <c r="E111" i="46"/>
  <c r="F111" i="46" s="1"/>
  <c r="G111" i="46" s="1"/>
  <c r="F28" i="46"/>
  <c r="G28" i="46" s="1"/>
  <c r="E29" i="46" s="1"/>
  <c r="D29" i="46"/>
  <c r="D17" i="44"/>
  <c r="E17" i="44" s="1"/>
  <c r="F17" i="44" s="1"/>
  <c r="D16" i="43"/>
  <c r="C18" i="44"/>
  <c r="E16" i="43"/>
  <c r="F16" i="43" s="1"/>
  <c r="C17" i="43"/>
  <c r="E112" i="46" l="1"/>
  <c r="F112" i="46" s="1"/>
  <c r="G112" i="46" s="1"/>
  <c r="D113" i="46"/>
  <c r="D30" i="46"/>
  <c r="F29" i="46"/>
  <c r="G29" i="46" s="1"/>
  <c r="E30" i="46" s="1"/>
  <c r="C18" i="43"/>
  <c r="C19" i="44"/>
  <c r="D17" i="43"/>
  <c r="E17" i="43" s="1"/>
  <c r="F17" i="43" s="1"/>
  <c r="D18" i="44"/>
  <c r="E18" i="44" s="1"/>
  <c r="F18" i="44" s="1"/>
  <c r="M17" i="44" s="1"/>
  <c r="M15" i="44" l="1"/>
  <c r="U17" i="44"/>
  <c r="E113" i="46"/>
  <c r="F113" i="46" s="1"/>
  <c r="G113" i="46" s="1"/>
  <c r="D114" i="46"/>
  <c r="F30" i="46"/>
  <c r="G30" i="46" s="1"/>
  <c r="E31" i="46" s="1"/>
  <c r="D31" i="46"/>
  <c r="D19" i="44"/>
  <c r="E19" i="44" s="1"/>
  <c r="F19" i="44" s="1"/>
  <c r="D18" i="43"/>
  <c r="E18" i="43" s="1"/>
  <c r="F18" i="43" s="1"/>
  <c r="C20" i="44"/>
  <c r="C19" i="43"/>
  <c r="M29" i="44" l="1"/>
  <c r="U15" i="44"/>
  <c r="U29" i="44" s="1"/>
  <c r="E114" i="46"/>
  <c r="F114" i="46" s="1"/>
  <c r="G114" i="46" s="1"/>
  <c r="D115" i="46"/>
  <c r="R21" i="46" s="1"/>
  <c r="D32" i="46"/>
  <c r="R22" i="46" s="1"/>
  <c r="F31" i="46"/>
  <c r="G31" i="46" s="1"/>
  <c r="E32" i="46" s="1"/>
  <c r="C20" i="43"/>
  <c r="C21" i="44"/>
  <c r="D19" i="43"/>
  <c r="E19" i="43" s="1"/>
  <c r="F19" i="43" s="1"/>
  <c r="D20" i="44"/>
  <c r="E20" i="44" s="1"/>
  <c r="F20" i="44" s="1"/>
  <c r="P33" i="44" l="1"/>
  <c r="S33" i="44"/>
  <c r="R33" i="44"/>
  <c r="I33" i="44"/>
  <c r="T33" i="44"/>
  <c r="O33" i="44"/>
  <c r="N33" i="44"/>
  <c r="Q33" i="44"/>
  <c r="K33" i="44"/>
  <c r="L33" i="44"/>
  <c r="J33" i="44"/>
  <c r="M33" i="44"/>
  <c r="R20" i="46"/>
  <c r="E115" i="46"/>
  <c r="F115" i="46" s="1"/>
  <c r="G115" i="46" s="1"/>
  <c r="D116" i="46"/>
  <c r="F32" i="46"/>
  <c r="G32" i="46" s="1"/>
  <c r="E33" i="46" s="1"/>
  <c r="D33" i="46"/>
  <c r="D21" i="44"/>
  <c r="D20" i="43"/>
  <c r="E20" i="43" s="1"/>
  <c r="F20" i="43" s="1"/>
  <c r="E21" i="44"/>
  <c r="F21" i="44" s="1"/>
  <c r="C22" i="44"/>
  <c r="C21" i="43"/>
  <c r="U33" i="44" l="1"/>
  <c r="R34" i="46"/>
  <c r="E116" i="46"/>
  <c r="F116" i="46" s="1"/>
  <c r="G116" i="46" s="1"/>
  <c r="D117" i="46"/>
  <c r="D34" i="46"/>
  <c r="F33" i="46"/>
  <c r="G33" i="46" s="1"/>
  <c r="E34" i="46" s="1"/>
  <c r="C22" i="43"/>
  <c r="C23" i="44"/>
  <c r="D21" i="43"/>
  <c r="E21" i="43" s="1"/>
  <c r="F21" i="43" s="1"/>
  <c r="D22" i="44"/>
  <c r="E22" i="44" s="1"/>
  <c r="F22" i="44" s="1"/>
  <c r="E117" i="46" l="1"/>
  <c r="F117" i="46" s="1"/>
  <c r="G117" i="46" s="1"/>
  <c r="D118" i="46"/>
  <c r="F34" i="46"/>
  <c r="G34" i="46" s="1"/>
  <c r="E35" i="46" s="1"/>
  <c r="D35" i="46"/>
  <c r="D23" i="44"/>
  <c r="D22" i="43"/>
  <c r="E22" i="43" s="1"/>
  <c r="F22" i="43" s="1"/>
  <c r="E23" i="44"/>
  <c r="F23" i="44" s="1"/>
  <c r="C24" i="44"/>
  <c r="C23" i="43"/>
  <c r="E118" i="46" l="1"/>
  <c r="D119" i="46"/>
  <c r="F118" i="46"/>
  <c r="G118" i="46" s="1"/>
  <c r="D36" i="46"/>
  <c r="F35" i="46"/>
  <c r="G35" i="46" s="1"/>
  <c r="E36" i="46" s="1"/>
  <c r="C24" i="43"/>
  <c r="C25" i="44"/>
  <c r="D23" i="43"/>
  <c r="E23" i="43" s="1"/>
  <c r="F23" i="43" s="1"/>
  <c r="D24" i="44"/>
  <c r="E24" i="44" s="1"/>
  <c r="F24" i="44" s="1"/>
  <c r="E119" i="46" l="1"/>
  <c r="F119" i="46" s="1"/>
  <c r="G119" i="46" s="1"/>
  <c r="D120" i="46"/>
  <c r="F36" i="46"/>
  <c r="G36" i="46" s="1"/>
  <c r="E37" i="46" s="1"/>
  <c r="D37" i="46"/>
  <c r="D25" i="44"/>
  <c r="E25" i="44" s="1"/>
  <c r="F25" i="44" s="1"/>
  <c r="D24" i="43"/>
  <c r="E24" i="43" s="1"/>
  <c r="F24" i="43" s="1"/>
  <c r="C26" i="44"/>
  <c r="C25" i="43"/>
  <c r="E120" i="46" l="1"/>
  <c r="F120" i="46" s="1"/>
  <c r="G120" i="46" s="1"/>
  <c r="D121" i="46"/>
  <c r="D38" i="46"/>
  <c r="F37" i="46"/>
  <c r="G37" i="46" s="1"/>
  <c r="E38" i="46" s="1"/>
  <c r="C26" i="43"/>
  <c r="C27" i="44"/>
  <c r="D25" i="43"/>
  <c r="E25" i="43" s="1"/>
  <c r="F25" i="43" s="1"/>
  <c r="D26" i="44"/>
  <c r="E26" i="44" s="1"/>
  <c r="F26" i="44" s="1"/>
  <c r="E121" i="46" l="1"/>
  <c r="F121" i="46" s="1"/>
  <c r="G121" i="46" s="1"/>
  <c r="D122" i="46"/>
  <c r="F38" i="46"/>
  <c r="G38" i="46" s="1"/>
  <c r="E39" i="46" s="1"/>
  <c r="D39" i="46"/>
  <c r="D27" i="44"/>
  <c r="D26" i="43"/>
  <c r="E26" i="43" s="1"/>
  <c r="F26" i="43" s="1"/>
  <c r="E27" i="44"/>
  <c r="F27" i="44" s="1"/>
  <c r="C28" i="44"/>
  <c r="C27" i="43"/>
  <c r="E122" i="46" l="1"/>
  <c r="F122" i="46" s="1"/>
  <c r="G122" i="46" s="1"/>
  <c r="D123" i="46"/>
  <c r="D40" i="46"/>
  <c r="F39" i="46"/>
  <c r="G39" i="46" s="1"/>
  <c r="E40" i="46" s="1"/>
  <c r="C28" i="43"/>
  <c r="C29" i="44"/>
  <c r="D27" i="43"/>
  <c r="E27" i="43" s="1"/>
  <c r="F27" i="43" s="1"/>
  <c r="D28" i="44"/>
  <c r="E28" i="44" s="1"/>
  <c r="F28" i="44" s="1"/>
  <c r="E123" i="46" l="1"/>
  <c r="F123" i="46" s="1"/>
  <c r="G123" i="46" s="1"/>
  <c r="D124" i="46"/>
  <c r="F40" i="46"/>
  <c r="G40" i="46" s="1"/>
  <c r="E41" i="46" s="1"/>
  <c r="D41" i="46"/>
  <c r="D29" i="44"/>
  <c r="D28" i="43"/>
  <c r="E28" i="43" s="1"/>
  <c r="F28" i="43" s="1"/>
  <c r="E29" i="44"/>
  <c r="F29" i="44" s="1"/>
  <c r="C30" i="44"/>
  <c r="C29" i="43"/>
  <c r="E124" i="46" l="1"/>
  <c r="F124" i="46" s="1"/>
  <c r="G124" i="46" s="1"/>
  <c r="D125" i="46"/>
  <c r="D42" i="46"/>
  <c r="F41" i="46"/>
  <c r="G41" i="46" s="1"/>
  <c r="E42" i="46" s="1"/>
  <c r="C30" i="43"/>
  <c r="C31" i="44"/>
  <c r="D29" i="43"/>
  <c r="E29" i="43" s="1"/>
  <c r="F29" i="43" s="1"/>
  <c r="D30" i="44"/>
  <c r="E30" i="44" s="1"/>
  <c r="F30" i="44" s="1"/>
  <c r="E125" i="46" l="1"/>
  <c r="F125" i="46" s="1"/>
  <c r="G125" i="46" s="1"/>
  <c r="D126" i="46"/>
  <c r="F42" i="46"/>
  <c r="G42" i="46" s="1"/>
  <c r="E43" i="46" s="1"/>
  <c r="D43" i="46"/>
  <c r="D31" i="44"/>
  <c r="E31" i="44" s="1"/>
  <c r="F31" i="44" s="1"/>
  <c r="D30" i="43"/>
  <c r="C32" i="44"/>
  <c r="E30" i="43"/>
  <c r="F30" i="43" s="1"/>
  <c r="C31" i="43"/>
  <c r="E126" i="46" l="1"/>
  <c r="D127" i="46"/>
  <c r="S21" i="46" s="1"/>
  <c r="F126" i="46"/>
  <c r="G126" i="46" s="1"/>
  <c r="D44" i="46"/>
  <c r="S22" i="46" s="1"/>
  <c r="F43" i="46"/>
  <c r="G43" i="46" s="1"/>
  <c r="E44" i="46" s="1"/>
  <c r="C32" i="43"/>
  <c r="C33" i="44"/>
  <c r="D31" i="43"/>
  <c r="E31" i="43" s="1"/>
  <c r="F31" i="43" s="1"/>
  <c r="D32" i="44"/>
  <c r="E32" i="44" s="1"/>
  <c r="F32" i="44" s="1"/>
  <c r="S20" i="46" l="1"/>
  <c r="E127" i="46"/>
  <c r="F127" i="46" s="1"/>
  <c r="G127" i="46" s="1"/>
  <c r="D128" i="46"/>
  <c r="F44" i="46"/>
  <c r="G44" i="46" s="1"/>
  <c r="E45" i="46" s="1"/>
  <c r="D45" i="46"/>
  <c r="D33" i="44"/>
  <c r="E33" i="44" s="1"/>
  <c r="F33" i="44" s="1"/>
  <c r="D32" i="43"/>
  <c r="E32" i="43" s="1"/>
  <c r="F32" i="43" s="1"/>
  <c r="C34" i="44"/>
  <c r="C33" i="43"/>
  <c r="S34" i="46" l="1"/>
  <c r="E128" i="46"/>
  <c r="D129" i="46"/>
  <c r="F128" i="46"/>
  <c r="G128" i="46" s="1"/>
  <c r="D46" i="46"/>
  <c r="F45" i="46"/>
  <c r="G45" i="46" s="1"/>
  <c r="E46" i="46" s="1"/>
  <c r="C34" i="43"/>
  <c r="C35" i="44"/>
  <c r="D33" i="43"/>
  <c r="E33" i="43" s="1"/>
  <c r="F33" i="43" s="1"/>
  <c r="D34" i="44"/>
  <c r="E34" i="44" s="1"/>
  <c r="F34" i="44" s="1"/>
  <c r="E129" i="46" l="1"/>
  <c r="F129" i="46" s="1"/>
  <c r="G129" i="46" s="1"/>
  <c r="D130" i="46"/>
  <c r="F46" i="46"/>
  <c r="G46" i="46" s="1"/>
  <c r="E47" i="46" s="1"/>
  <c r="D47" i="46"/>
  <c r="D35" i="44"/>
  <c r="E35" i="44" s="1"/>
  <c r="F35" i="44" s="1"/>
  <c r="D34" i="43"/>
  <c r="E34" i="43" s="1"/>
  <c r="F34" i="43" s="1"/>
  <c r="C36" i="44"/>
  <c r="C35" i="43"/>
  <c r="E130" i="46" l="1"/>
  <c r="D131" i="46"/>
  <c r="F130" i="46"/>
  <c r="G130" i="46" s="1"/>
  <c r="F47" i="46"/>
  <c r="G47" i="46" s="1"/>
  <c r="E48" i="46" s="1"/>
  <c r="D48" i="46"/>
  <c r="C36" i="43"/>
  <c r="C37" i="44"/>
  <c r="D35" i="43"/>
  <c r="E35" i="43" s="1"/>
  <c r="F35" i="43" s="1"/>
  <c r="D36" i="44"/>
  <c r="E36" i="44" s="1"/>
  <c r="F36" i="44" s="1"/>
  <c r="E131" i="46" l="1"/>
  <c r="F131" i="46" s="1"/>
  <c r="G131" i="46" s="1"/>
  <c r="D132" i="46"/>
  <c r="F48" i="46"/>
  <c r="G48" i="46" s="1"/>
  <c r="E49" i="46" s="1"/>
  <c r="D49" i="46"/>
  <c r="D37" i="44"/>
  <c r="E37" i="44" s="1"/>
  <c r="F37" i="44" s="1"/>
  <c r="D36" i="43"/>
  <c r="E36" i="43" s="1"/>
  <c r="F36" i="43" s="1"/>
  <c r="C38" i="44"/>
  <c r="C37" i="43"/>
  <c r="E132" i="46" l="1"/>
  <c r="F132" i="46" s="1"/>
  <c r="G132" i="46" s="1"/>
  <c r="D133" i="46"/>
  <c r="D50" i="46"/>
  <c r="F49" i="46"/>
  <c r="G49" i="46" s="1"/>
  <c r="E50" i="46" s="1"/>
  <c r="C38" i="43"/>
  <c r="C39" i="44"/>
  <c r="D37" i="43"/>
  <c r="E37" i="43" s="1"/>
  <c r="F37" i="43" s="1"/>
  <c r="D38" i="44"/>
  <c r="E38" i="44" s="1"/>
  <c r="F38" i="44" s="1"/>
  <c r="E133" i="46" l="1"/>
  <c r="F133" i="46" s="1"/>
  <c r="G133" i="46" s="1"/>
  <c r="D134" i="46"/>
  <c r="F50" i="46"/>
  <c r="G50" i="46" s="1"/>
  <c r="E51" i="46" s="1"/>
  <c r="D51" i="46"/>
  <c r="D39" i="44"/>
  <c r="D38" i="43"/>
  <c r="E38" i="43" s="1"/>
  <c r="F38" i="43" s="1"/>
  <c r="E39" i="44"/>
  <c r="F39" i="44" s="1"/>
  <c r="C40" i="44"/>
  <c r="C39" i="43"/>
  <c r="E134" i="46" l="1"/>
  <c r="F134" i="46" s="1"/>
  <c r="G134" i="46" s="1"/>
  <c r="D135" i="46"/>
  <c r="D52" i="46"/>
  <c r="F51" i="46"/>
  <c r="G51" i="46" s="1"/>
  <c r="E52" i="46" s="1"/>
  <c r="C40" i="43"/>
  <c r="C41" i="44"/>
  <c r="D39" i="43"/>
  <c r="E39" i="43" s="1"/>
  <c r="F39" i="43" s="1"/>
  <c r="D40" i="44"/>
  <c r="E40" i="44" s="1"/>
  <c r="F40" i="44" s="1"/>
  <c r="E135" i="46" l="1"/>
  <c r="F135" i="46" s="1"/>
  <c r="G135" i="46" s="1"/>
  <c r="D136" i="46"/>
  <c r="F52" i="46"/>
  <c r="G52" i="46" s="1"/>
  <c r="E53" i="46" s="1"/>
  <c r="D53" i="46"/>
  <c r="D41" i="44"/>
  <c r="E41" i="44" s="1"/>
  <c r="F41" i="44" s="1"/>
  <c r="D40" i="43"/>
  <c r="E40" i="43" s="1"/>
  <c r="F40" i="43" s="1"/>
  <c r="C42" i="44"/>
  <c r="C41" i="43"/>
  <c r="E136" i="46" l="1"/>
  <c r="F136" i="46" s="1"/>
  <c r="G136" i="46" s="1"/>
  <c r="D137" i="46"/>
  <c r="D54" i="46"/>
  <c r="F53" i="46"/>
  <c r="G53" i="46" s="1"/>
  <c r="E54" i="46" s="1"/>
  <c r="C42" i="43"/>
  <c r="C43" i="44"/>
  <c r="D41" i="43"/>
  <c r="E41" i="43" s="1"/>
  <c r="F41" i="43" s="1"/>
  <c r="D42" i="44"/>
  <c r="E42" i="44" s="1"/>
  <c r="F42" i="44" s="1"/>
  <c r="E137" i="46" l="1"/>
  <c r="F137" i="46" s="1"/>
  <c r="G137" i="46" s="1"/>
  <c r="D138" i="46"/>
  <c r="F54" i="46"/>
  <c r="G54" i="46" s="1"/>
  <c r="E55" i="46" s="1"/>
  <c r="D55" i="46"/>
  <c r="D43" i="44"/>
  <c r="D42" i="43"/>
  <c r="E42" i="43" s="1"/>
  <c r="F42" i="43" s="1"/>
  <c r="E43" i="44"/>
  <c r="F43" i="44" s="1"/>
  <c r="C44" i="44"/>
  <c r="C43" i="43"/>
  <c r="E138" i="46" l="1"/>
  <c r="D139" i="46"/>
  <c r="T21" i="46" s="1"/>
  <c r="F138" i="46"/>
  <c r="G138" i="46" s="1"/>
  <c r="D56" i="46"/>
  <c r="F55" i="46"/>
  <c r="G55" i="46" s="1"/>
  <c r="E56" i="46" s="1"/>
  <c r="C44" i="43"/>
  <c r="C45" i="44"/>
  <c r="D43" i="43"/>
  <c r="E43" i="43" s="1"/>
  <c r="F43" i="43" s="1"/>
  <c r="D44" i="44"/>
  <c r="E44" i="44" s="1"/>
  <c r="F44" i="44" s="1"/>
  <c r="D57" i="46" l="1"/>
  <c r="T22" i="46"/>
  <c r="T20" i="46" s="1"/>
  <c r="D140" i="46"/>
  <c r="E139" i="46"/>
  <c r="F139" i="46" s="1"/>
  <c r="G139" i="46" s="1"/>
  <c r="D58" i="46"/>
  <c r="F56" i="46"/>
  <c r="G56" i="46" s="1"/>
  <c r="E57" i="46" s="1"/>
  <c r="D45" i="44"/>
  <c r="E45" i="44" s="1"/>
  <c r="F45" i="44" s="1"/>
  <c r="D44" i="43"/>
  <c r="E44" i="43" s="1"/>
  <c r="F44" i="43" s="1"/>
  <c r="C46" i="44"/>
  <c r="C45" i="43"/>
  <c r="T34" i="46" l="1"/>
  <c r="F57" i="46"/>
  <c r="G57" i="46" s="1"/>
  <c r="E58" i="46" s="1"/>
  <c r="F58" i="46" s="1"/>
  <c r="G58" i="46" s="1"/>
  <c r="E140" i="46"/>
  <c r="F140" i="46" s="1"/>
  <c r="G140" i="46" s="1"/>
  <c r="D141" i="46"/>
  <c r="D59" i="46"/>
  <c r="C46" i="43"/>
  <c r="C47" i="44"/>
  <c r="D45" i="43"/>
  <c r="E45" i="43" s="1"/>
  <c r="F45" i="43" s="1"/>
  <c r="D46" i="44"/>
  <c r="E46" i="44" s="1"/>
  <c r="F46" i="44" s="1"/>
  <c r="E141" i="46" l="1"/>
  <c r="F141" i="46" s="1"/>
  <c r="G141" i="46" s="1"/>
  <c r="D142" i="46"/>
  <c r="E59" i="46"/>
  <c r="F59" i="46"/>
  <c r="G59" i="46" s="1"/>
  <c r="D60" i="46"/>
  <c r="D47" i="44"/>
  <c r="E47" i="44" s="1"/>
  <c r="F47" i="44" s="1"/>
  <c r="D46" i="43"/>
  <c r="E46" i="43" s="1"/>
  <c r="F46" i="43" s="1"/>
  <c r="C48" i="44"/>
  <c r="C49" i="44" s="1"/>
  <c r="C47" i="43"/>
  <c r="C48" i="43" s="1"/>
  <c r="E142" i="46" l="1"/>
  <c r="D143" i="46"/>
  <c r="F142" i="46"/>
  <c r="G142" i="46" s="1"/>
  <c r="D61" i="46"/>
  <c r="D62" i="46" s="1"/>
  <c r="E60" i="46"/>
  <c r="F60" i="46" s="1"/>
  <c r="G60" i="46" s="1"/>
  <c r="E61" i="46" s="1"/>
  <c r="D47" i="43"/>
  <c r="E47" i="43" s="1"/>
  <c r="F47" i="43" s="1"/>
  <c r="D48" i="44"/>
  <c r="E48" i="44"/>
  <c r="F48" i="44" s="1"/>
  <c r="F61" i="46" l="1"/>
  <c r="G61" i="46" s="1"/>
  <c r="E62" i="46" s="1"/>
  <c r="E143" i="46"/>
  <c r="F143" i="46" s="1"/>
  <c r="G143" i="46" s="1"/>
  <c r="D144" i="46"/>
  <c r="F62" i="46"/>
  <c r="G62" i="46" s="1"/>
  <c r="D63" i="46"/>
  <c r="E144" i="46" l="1"/>
  <c r="D145" i="46"/>
  <c r="F144" i="46"/>
  <c r="G144" i="46" s="1"/>
  <c r="D64" i="46"/>
  <c r="E63" i="46"/>
  <c r="F63" i="46" s="1"/>
  <c r="G63" i="46" s="1"/>
  <c r="E145" i="46" l="1"/>
  <c r="F145" i="46" s="1"/>
  <c r="G145" i="46" s="1"/>
  <c r="D146" i="46"/>
  <c r="E64" i="46"/>
  <c r="D65" i="46"/>
  <c r="F64" i="46"/>
  <c r="G64" i="46" s="1"/>
  <c r="E146" i="46" l="1"/>
  <c r="F146" i="46" s="1"/>
  <c r="G146" i="46" s="1"/>
  <c r="D147" i="46"/>
  <c r="E65" i="46"/>
  <c r="F65" i="46" s="1"/>
  <c r="G65" i="46" s="1"/>
  <c r="D66" i="46"/>
  <c r="E147" i="46" l="1"/>
  <c r="F147" i="46" s="1"/>
  <c r="G147" i="46" s="1"/>
  <c r="D148" i="46"/>
  <c r="D67" i="46"/>
  <c r="E66" i="46"/>
  <c r="F66" i="46" s="1"/>
  <c r="G66" i="46" s="1"/>
  <c r="E148" i="46" l="1"/>
  <c r="F148" i="46" s="1"/>
  <c r="G148" i="46" s="1"/>
  <c r="D149" i="46"/>
  <c r="E67" i="46"/>
  <c r="F67" i="46" s="1"/>
  <c r="G67" i="46" s="1"/>
  <c r="D68" i="46"/>
  <c r="U22" i="46" s="1"/>
  <c r="E149" i="46" l="1"/>
  <c r="F149" i="46" s="1"/>
  <c r="G149" i="46" s="1"/>
  <c r="D150" i="46"/>
  <c r="E68" i="46"/>
  <c r="D69" i="46"/>
  <c r="F68" i="46"/>
  <c r="G68" i="46" s="1"/>
  <c r="E150" i="46" l="1"/>
  <c r="D151" i="46"/>
  <c r="U21" i="46" s="1"/>
  <c r="U20" i="46" s="1"/>
  <c r="U34" i="46" s="1"/>
  <c r="F150" i="46"/>
  <c r="G150" i="46" s="1"/>
  <c r="E69" i="46"/>
  <c r="F69" i="46" s="1"/>
  <c r="G69" i="46" s="1"/>
  <c r="D70" i="46"/>
  <c r="E151" i="46" l="1"/>
  <c r="F151" i="46" s="1"/>
  <c r="G151" i="46" s="1"/>
  <c r="D152" i="46"/>
  <c r="D71" i="46"/>
  <c r="E70" i="46"/>
  <c r="F70" i="46" s="1"/>
  <c r="G70" i="46" s="1"/>
  <c r="E152" i="46" l="1"/>
  <c r="D153" i="46"/>
  <c r="F152" i="46"/>
  <c r="G152" i="46" s="1"/>
  <c r="E71" i="46"/>
  <c r="F71" i="46" s="1"/>
  <c r="G71" i="46" s="1"/>
  <c r="D72" i="46"/>
  <c r="E153" i="46" l="1"/>
  <c r="F153" i="46" s="1"/>
  <c r="G153" i="46" s="1"/>
  <c r="D154" i="46"/>
  <c r="D73" i="46"/>
  <c r="E72" i="46"/>
  <c r="F72" i="46" s="1"/>
  <c r="G72" i="46" s="1"/>
  <c r="E154" i="46" l="1"/>
  <c r="F154" i="46" s="1"/>
  <c r="G154" i="46" s="1"/>
  <c r="D155" i="46"/>
  <c r="E73" i="46"/>
  <c r="F73" i="46" s="1"/>
  <c r="G73" i="46" s="1"/>
  <c r="D74" i="46"/>
  <c r="E155" i="46" l="1"/>
  <c r="F155" i="46" s="1"/>
  <c r="G155" i="46" s="1"/>
  <c r="D156" i="46"/>
  <c r="D75" i="46"/>
  <c r="E74" i="46"/>
  <c r="F74" i="46" s="1"/>
  <c r="G74" i="46" s="1"/>
  <c r="E156" i="46" l="1"/>
  <c r="D157" i="46"/>
  <c r="F156" i="46"/>
  <c r="G156" i="46" s="1"/>
  <c r="E75" i="46"/>
  <c r="F75" i="46" s="1"/>
  <c r="G75" i="46" s="1"/>
  <c r="D76" i="46"/>
  <c r="E157" i="46" l="1"/>
  <c r="F157" i="46" s="1"/>
  <c r="G157" i="46" s="1"/>
  <c r="D158" i="46"/>
  <c r="D77" i="46"/>
  <c r="E76" i="46"/>
  <c r="F76" i="46" s="1"/>
  <c r="G76" i="46" s="1"/>
  <c r="E158" i="46" l="1"/>
  <c r="D159" i="46"/>
  <c r="F158" i="46"/>
  <c r="G158" i="46" s="1"/>
  <c r="E77" i="46"/>
  <c r="F77" i="46" s="1"/>
  <c r="G77" i="46" s="1"/>
  <c r="D78" i="46"/>
  <c r="E159" i="46" l="1"/>
  <c r="F159" i="46" s="1"/>
  <c r="G159" i="46" s="1"/>
  <c r="D160" i="46"/>
  <c r="D79" i="46"/>
  <c r="E78" i="46"/>
  <c r="F78" i="46" s="1"/>
  <c r="G78" i="46" s="1"/>
  <c r="E79" i="46" s="1"/>
  <c r="E160" i="46" l="1"/>
  <c r="D161" i="46"/>
  <c r="F160" i="46"/>
  <c r="G160" i="46" s="1"/>
  <c r="D80" i="46"/>
  <c r="F79" i="46"/>
  <c r="G79" i="46" s="1"/>
  <c r="E80" i="46" s="1"/>
  <c r="D81" i="46" l="1"/>
  <c r="V22" i="46"/>
  <c r="F80" i="46"/>
  <c r="G80" i="46" s="1"/>
  <c r="C6" i="46" s="1"/>
  <c r="E161" i="46"/>
  <c r="F161" i="46" s="1"/>
  <c r="G161" i="46" s="1"/>
  <c r="D162" i="46"/>
  <c r="D82" i="46"/>
  <c r="D83" i="46" s="1"/>
  <c r="E81" i="46" l="1"/>
  <c r="F81" i="46" s="1"/>
  <c r="G81" i="46" s="1"/>
  <c r="E82" i="46" s="1"/>
  <c r="F82" i="46" s="1"/>
  <c r="G82" i="46" s="1"/>
  <c r="E162" i="46"/>
  <c r="F162" i="46" s="1"/>
  <c r="G162" i="46" s="1"/>
  <c r="D163" i="46"/>
  <c r="V21" i="46" s="1"/>
  <c r="V20" i="46" s="1"/>
  <c r="V34" i="46" s="1"/>
  <c r="D84" i="46"/>
  <c r="E163" i="46" l="1"/>
  <c r="F163" i="46" s="1"/>
  <c r="G163" i="46" s="1"/>
  <c r="C7" i="46" s="1"/>
  <c r="D164" i="46"/>
  <c r="D85" i="46"/>
  <c r="E83" i="46"/>
  <c r="F83" i="46" s="1"/>
  <c r="G83" i="46" s="1"/>
  <c r="E164" i="46" l="1"/>
  <c r="F164" i="46" s="1"/>
  <c r="G164" i="46" s="1"/>
  <c r="D165" i="46"/>
  <c r="E84" i="46"/>
  <c r="F84" i="46" s="1"/>
  <c r="G84" i="46" s="1"/>
  <c r="D86" i="46"/>
  <c r="E165" i="46" l="1"/>
  <c r="F165" i="46" s="1"/>
  <c r="G165" i="46" s="1"/>
  <c r="D166" i="46"/>
  <c r="D87" i="46"/>
  <c r="E85" i="46"/>
  <c r="F85" i="46" s="1"/>
  <c r="G85" i="46" s="1"/>
  <c r="E166" i="46" l="1"/>
  <c r="F166" i="46" s="1"/>
  <c r="G166" i="46" s="1"/>
  <c r="D167" i="46"/>
  <c r="E86" i="46"/>
  <c r="F86" i="46" s="1"/>
  <c r="G86" i="46" s="1"/>
  <c r="D88" i="46"/>
  <c r="E167" i="46" l="1"/>
  <c r="F167" i="46" s="1"/>
  <c r="G167" i="46" s="1"/>
  <c r="D168" i="46"/>
  <c r="D89" i="46"/>
  <c r="E87" i="46"/>
  <c r="F87" i="46" s="1"/>
  <c r="G87" i="46" s="1"/>
  <c r="E168" i="46" l="1"/>
  <c r="F168" i="46" s="1"/>
  <c r="G168" i="46" s="1"/>
  <c r="D169" i="46"/>
  <c r="E88" i="46"/>
  <c r="F88" i="46" s="1"/>
  <c r="G88" i="46" s="1"/>
  <c r="D90" i="46"/>
  <c r="E169" i="46" l="1"/>
  <c r="F169" i="46" s="1"/>
  <c r="G169" i="46" s="1"/>
  <c r="D170" i="46"/>
  <c r="E89" i="46"/>
  <c r="F89" i="46" s="1"/>
  <c r="G89" i="46" s="1"/>
  <c r="D91" i="46"/>
  <c r="E170" i="46" l="1"/>
  <c r="F170" i="46" s="1"/>
  <c r="G170" i="46" s="1"/>
  <c r="D171" i="46"/>
  <c r="E90" i="46"/>
  <c r="F90" i="46" s="1"/>
  <c r="G90" i="46" s="1"/>
  <c r="D92" i="46"/>
  <c r="D93" i="46" l="1"/>
  <c r="W22" i="46"/>
  <c r="E171" i="46"/>
  <c r="F171" i="46" s="1"/>
  <c r="G171" i="46" s="1"/>
  <c r="D172" i="46"/>
  <c r="E91" i="46"/>
  <c r="F91" i="46" s="1"/>
  <c r="G91" i="46" s="1"/>
  <c r="Y22" i="46" l="1"/>
  <c r="E172" i="46"/>
  <c r="D173" i="46"/>
  <c r="F172" i="46"/>
  <c r="G172" i="46" s="1"/>
  <c r="E92" i="46"/>
  <c r="F92" i="46" s="1"/>
  <c r="G92" i="46" s="1"/>
  <c r="E173" i="46" l="1"/>
  <c r="F173" i="46" s="1"/>
  <c r="G173" i="46" s="1"/>
  <c r="D174" i="46"/>
  <c r="E174" i="46" l="1"/>
  <c r="D175" i="46"/>
  <c r="D176" i="46" s="1"/>
  <c r="F174" i="46"/>
  <c r="G174" i="46" s="1"/>
  <c r="D177" i="46" l="1"/>
  <c r="E175" i="46"/>
  <c r="F175" i="46" s="1"/>
  <c r="G175" i="46" s="1"/>
  <c r="E176" i="46" s="1"/>
  <c r="F176" i="46" s="1"/>
  <c r="G176" i="46" s="1"/>
  <c r="E177" i="46" s="1"/>
  <c r="F177" i="46" l="1"/>
  <c r="G177" i="46" s="1"/>
  <c r="D178" i="46"/>
  <c r="E178" i="46" l="1"/>
  <c r="F178" i="46"/>
  <c r="G178" i="46" s="1"/>
  <c r="D179" i="46"/>
  <c r="D180" i="46" l="1"/>
  <c r="D181" i="46" s="1"/>
  <c r="E179" i="46"/>
  <c r="F179" i="46" s="1"/>
  <c r="G179" i="46" s="1"/>
  <c r="E180" i="46" s="1"/>
  <c r="F180" i="46" s="1"/>
  <c r="G180" i="46" s="1"/>
  <c r="E181" i="46" s="1"/>
  <c r="D182" i="46" l="1"/>
  <c r="F181" i="46"/>
  <c r="G181" i="46" s="1"/>
  <c r="E182" i="46" l="1"/>
  <c r="F182" i="46" s="1"/>
  <c r="G182" i="46" s="1"/>
  <c r="D183" i="46"/>
  <c r="D184" i="46" l="1"/>
  <c r="E183" i="46"/>
  <c r="F183" i="46" s="1"/>
  <c r="G183" i="46" s="1"/>
  <c r="E184" i="46" l="1"/>
  <c r="F184" i="46" s="1"/>
  <c r="G184" i="46" s="1"/>
  <c r="D185" i="46"/>
  <c r="D186" i="46" l="1"/>
  <c r="E185" i="46"/>
  <c r="F185" i="46" s="1"/>
  <c r="G185" i="46" s="1"/>
  <c r="E186" i="46" l="1"/>
  <c r="F186" i="46"/>
  <c r="G186" i="46" s="1"/>
  <c r="D187" i="46"/>
  <c r="D188" i="46" l="1"/>
  <c r="W21" i="46"/>
  <c r="E187" i="46"/>
  <c r="F187" i="46" s="1"/>
  <c r="G187" i="46" s="1"/>
  <c r="W20" i="46" l="1"/>
  <c r="Y21" i="46"/>
  <c r="C8" i="46" l="1"/>
  <c r="H6" i="46" s="1"/>
  <c r="W34" i="46"/>
  <c r="Y20" i="46"/>
  <c r="Y34" i="46" s="1"/>
  <c r="I6" i="46" l="1"/>
  <c r="N38" i="46"/>
  <c r="O38" i="46"/>
  <c r="P38" i="46"/>
  <c r="M38" i="46"/>
  <c r="Q38" i="46"/>
  <c r="R38" i="46"/>
  <c r="S38" i="46"/>
  <c r="T38" i="46"/>
  <c r="U38" i="46"/>
  <c r="V38" i="46"/>
  <c r="H7" i="46"/>
  <c r="I7" i="46" s="1"/>
  <c r="J8" i="46" s="1"/>
  <c r="H8" i="46" l="1"/>
  <c r="J9" i="46"/>
  <c r="W36" i="46"/>
  <c r="X36" i="46" l="1"/>
  <c r="X38" i="46" s="1"/>
  <c r="W38" i="46"/>
  <c r="Y38" i="4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hluna</author>
  </authors>
  <commentList>
    <comment ref="C61" authorId="0" shapeId="0" xr:uid="{94006CFE-A131-4AEF-9155-6EB62413446D}">
      <text>
        <r>
          <rPr>
            <b/>
            <sz val="8"/>
            <color indexed="81"/>
            <rFont val="Tahoma"/>
            <family val="2"/>
          </rPr>
          <t>Digitar la volatilidad disponible en el archivo de volatilidades publicada por el Banco Central (VOLATILIDAD * 2.33), correspondiente a la fecha de reporte.</t>
        </r>
      </text>
    </comment>
    <comment ref="C62" authorId="0" shapeId="0" xr:uid="{2B640CBE-0F10-4C33-80C7-AF974C9D0BA5}">
      <text>
        <r>
          <rPr>
            <b/>
            <sz val="8"/>
            <color indexed="81"/>
            <rFont val="Tahoma"/>
            <family val="2"/>
          </rPr>
          <t>Digitar la tasa de cambio disponible en el archivo de volatilidades publicada por el Banco Central, correspondiente a la fecha de reporte.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hluna</author>
  </authors>
  <commentList>
    <comment ref="H29" authorId="0" shapeId="0" xr:uid="{00000000-0006-0000-0C00-000001000000}">
      <text>
        <r>
          <rPr>
            <b/>
            <sz val="8"/>
            <color indexed="81"/>
            <rFont val="Tahoma"/>
            <family val="2"/>
          </rPr>
          <t>Incluye los rendimientos futuros de las operaciones activas reportadas hasta la fecha de re-precio.</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hluna</author>
  </authors>
  <commentList>
    <comment ref="L34" authorId="0" shapeId="0" xr:uid="{00000000-0006-0000-0D00-000001000000}">
      <text>
        <r>
          <rPr>
            <b/>
            <sz val="8"/>
            <color indexed="81"/>
            <rFont val="Tahoma"/>
            <family val="2"/>
          </rPr>
          <t>Incluye los rendimientos futuros de las operaciones activas reportadas hasta la fecha de re-precio.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hluna</author>
  </authors>
  <commentList>
    <comment ref="C61" authorId="0" shapeId="0" xr:uid="{00000000-0006-0000-0000-000003000000}">
      <text>
        <r>
          <rPr>
            <b/>
            <sz val="8"/>
            <color indexed="81"/>
            <rFont val="Tahoma"/>
            <family val="2"/>
          </rPr>
          <t>Digitar la volatilidad disponible en el archivo de volatilidades publicada por el Banco Central (VOLATILIDAD * 2.33), correspondiente a la fecha de reporte.</t>
        </r>
      </text>
    </comment>
    <comment ref="C62" authorId="0" shapeId="0" xr:uid="{00000000-0006-0000-0000-000004000000}">
      <text>
        <r>
          <rPr>
            <b/>
            <sz val="8"/>
            <color indexed="81"/>
            <rFont val="Tahoma"/>
            <family val="2"/>
          </rPr>
          <t>Digitar la tasa de cambio disponible en el archivo de volatilidades publicada por el Banco Central, correspondiente a la fecha de reporte.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hluna</author>
  </authors>
  <commentList>
    <comment ref="P6" authorId="0" shapeId="0" xr:uid="{00000000-0006-0000-0200-000001000000}">
      <text>
        <r>
          <rPr>
            <b/>
            <sz val="8"/>
            <color indexed="81"/>
            <rFont val="Tahoma"/>
            <family val="2"/>
          </rPr>
          <t>Cuando el reporte es en DOP sólo debe admitir cero (0) en este campo.</t>
        </r>
      </text>
    </comment>
    <comment ref="B32" authorId="0" shapeId="0" xr:uid="{00000000-0006-0000-0200-000002000000}">
      <text>
        <r>
          <rPr>
            <b/>
            <sz val="8"/>
            <color indexed="81"/>
            <rFont val="Tahoma"/>
            <family val="2"/>
          </rPr>
          <t>Incluye los rendimientos futuros de las operaciones activas reportadas hasta la fecha de re-precio, o hasta la fecha de vencimiento si la entidad no re-precia.</t>
        </r>
      </text>
    </comment>
    <comment ref="O34" authorId="0" shapeId="0" xr:uid="{00000000-0006-0000-0200-000003000000}">
      <text>
        <r>
          <rPr>
            <b/>
            <sz val="8"/>
            <color indexed="81"/>
            <rFont val="Tahoma"/>
            <family val="2"/>
          </rPr>
          <t>Se registra cero "0"</t>
        </r>
      </text>
    </comment>
    <comment ref="O36" authorId="0" shapeId="0" xr:uid="{00000000-0006-0000-0200-000004000000}">
      <text>
        <r>
          <rPr>
            <b/>
            <sz val="8"/>
            <color indexed="81"/>
            <rFont val="Tahoma"/>
            <family val="2"/>
          </rPr>
          <t>En el campo 15 del Renglón 15 se suman todos las banda del renglón y se presenta el resultado.</t>
        </r>
      </text>
    </comment>
    <comment ref="B50" authorId="0" shapeId="0" xr:uid="{00000000-0006-0000-0200-000005000000}">
      <text>
        <r>
          <rPr>
            <b/>
            <sz val="8"/>
            <color indexed="81"/>
            <rFont val="Tahoma"/>
            <family val="2"/>
          </rPr>
          <t>Incluye los intereses futuros que deberán ser pagados por cada operación pasiva reportada hasta la fecha de re-precio.</t>
        </r>
      </text>
    </comment>
    <comment ref="O52" authorId="0" shapeId="0" xr:uid="{00000000-0006-0000-0200-000006000000}">
      <text>
        <r>
          <rPr>
            <b/>
            <sz val="8"/>
            <color indexed="81"/>
            <rFont val="Tahoma"/>
            <family val="2"/>
          </rPr>
          <t>Se registra cero "0"</t>
        </r>
      </text>
    </comment>
    <comment ref="C68" authorId="0" shapeId="0" xr:uid="{00000000-0006-0000-0200-000007000000}">
      <text>
        <r>
          <rPr>
            <b/>
            <sz val="8"/>
            <color indexed="81"/>
            <rFont val="Tahoma"/>
            <family val="2"/>
          </rPr>
          <t>Digitar la tasa de interés publicada en el archivo de volatilidades publicada por el Banco Central, correspondiente a la fecha de reporte (columna B).</t>
        </r>
      </text>
    </comment>
    <comment ref="C69" authorId="0" shapeId="0" xr:uid="{00000000-0006-0000-0200-000008000000}">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hluna</author>
  </authors>
  <commentList>
    <comment ref="P6" authorId="0" shapeId="0" xr:uid="{C2506593-21D2-4608-933B-4AE18ABFE48E}">
      <text>
        <r>
          <rPr>
            <b/>
            <sz val="8"/>
            <color indexed="81"/>
            <rFont val="Tahoma"/>
            <family val="2"/>
          </rPr>
          <t>Cuando el reporte es en DOP sólo debe admitir cero (0) en este campo.</t>
        </r>
      </text>
    </comment>
    <comment ref="B32" authorId="0" shapeId="0" xr:uid="{A6E57BCE-F0C8-4EEE-B117-6A4D142AAC30}">
      <text>
        <r>
          <rPr>
            <b/>
            <sz val="8"/>
            <color indexed="81"/>
            <rFont val="Tahoma"/>
            <family val="2"/>
          </rPr>
          <t>Incluye los rendimientos futuros de las operaciones activas reportadas hasta la fecha de re-precio, o hasta la fecha de vencimiento si la entidad no re-precia.</t>
        </r>
      </text>
    </comment>
    <comment ref="O34" authorId="0" shapeId="0" xr:uid="{3A4C2986-807D-4391-A143-0FBE0146EC66}">
      <text>
        <r>
          <rPr>
            <b/>
            <sz val="8"/>
            <color indexed="81"/>
            <rFont val="Tahoma"/>
            <family val="2"/>
          </rPr>
          <t>Se registra cero "0"</t>
        </r>
      </text>
    </comment>
    <comment ref="O36" authorId="0" shapeId="0" xr:uid="{44BA9458-D510-4FDA-8D85-C92206BED8B2}">
      <text>
        <r>
          <rPr>
            <b/>
            <sz val="8"/>
            <color indexed="81"/>
            <rFont val="Tahoma"/>
            <family val="2"/>
          </rPr>
          <t>En el campo 15 del Renglón 15 se suman todos las banda del renglón y se presenta el resultado.</t>
        </r>
      </text>
    </comment>
    <comment ref="B50" authorId="0" shapeId="0" xr:uid="{60E9301D-AD3F-4361-98B3-290148562CF6}">
      <text>
        <r>
          <rPr>
            <b/>
            <sz val="8"/>
            <color indexed="81"/>
            <rFont val="Tahoma"/>
            <family val="2"/>
          </rPr>
          <t>Incluye los intereses futuros que deberán ser pagados por cada operación pasiva reportada hasta la fecha de re-precio.</t>
        </r>
      </text>
    </comment>
    <comment ref="O52" authorId="0" shapeId="0" xr:uid="{13A06CBF-F223-4EBA-9600-215E0FC6937E}">
      <text>
        <r>
          <rPr>
            <b/>
            <sz val="8"/>
            <color indexed="81"/>
            <rFont val="Tahoma"/>
            <family val="2"/>
          </rPr>
          <t>Se registra cero "0"</t>
        </r>
      </text>
    </comment>
    <comment ref="C68" authorId="0" shapeId="0" xr:uid="{F37B07E0-A0AB-4757-9BD1-2927B285D74B}">
      <text>
        <r>
          <rPr>
            <b/>
            <sz val="8"/>
            <color indexed="81"/>
            <rFont val="Tahoma"/>
            <family val="2"/>
          </rPr>
          <t>Digitar la tasa de interés publicada en el archivo de volatilidades publicada por el Banco Central, correspondiente a la fecha de reporte (columna B).</t>
        </r>
      </text>
    </comment>
    <comment ref="C69" authorId="0" shapeId="0" xr:uid="{44994771-A38B-4B70-9374-0974974FB0D1}">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hluna</author>
  </authors>
  <commentList>
    <comment ref="P6" authorId="0" shapeId="0" xr:uid="{90C0BF78-2CEB-482F-A146-B676809D6826}">
      <text>
        <r>
          <rPr>
            <b/>
            <sz val="8"/>
            <color indexed="81"/>
            <rFont val="Tahoma"/>
            <family val="2"/>
          </rPr>
          <t>Cuando el reporte es en DOP sólo debe admitir cero (0) en este campo.</t>
        </r>
      </text>
    </comment>
    <comment ref="B32" authorId="0" shapeId="0" xr:uid="{5BB0EB0B-82A0-457C-90C5-AD60EA589196}">
      <text>
        <r>
          <rPr>
            <b/>
            <sz val="8"/>
            <color indexed="81"/>
            <rFont val="Tahoma"/>
            <family val="2"/>
          </rPr>
          <t>Incluye los rendimientos futuros de las operaciones activas reportadas hasta la fecha de re-precio, o hasta la fecha de vencimiento si la entidad no re-precia.</t>
        </r>
      </text>
    </comment>
    <comment ref="O34" authorId="0" shapeId="0" xr:uid="{A2CDF50A-19B2-4FED-A720-D74CE7D3FF3E}">
      <text>
        <r>
          <rPr>
            <b/>
            <sz val="8"/>
            <color indexed="81"/>
            <rFont val="Tahoma"/>
            <family val="2"/>
          </rPr>
          <t>Se registra cero "0"</t>
        </r>
      </text>
    </comment>
    <comment ref="O36" authorId="0" shapeId="0" xr:uid="{D33CEB09-8780-43BF-B342-35A47F088F9C}">
      <text>
        <r>
          <rPr>
            <b/>
            <sz val="8"/>
            <color indexed="81"/>
            <rFont val="Tahoma"/>
            <family val="2"/>
          </rPr>
          <t>En el campo 15 del Renglón 15 se suman todos las banda del renglón y se presenta el resultado.</t>
        </r>
      </text>
    </comment>
    <comment ref="B50" authorId="0" shapeId="0" xr:uid="{96F8AC77-5B32-44CD-8450-1788E688B7AB}">
      <text>
        <r>
          <rPr>
            <b/>
            <sz val="8"/>
            <color indexed="81"/>
            <rFont val="Tahoma"/>
            <family val="2"/>
          </rPr>
          <t>Incluye los intereses futuros que deberán ser pagados por cada operación pasiva reportada hasta la fecha de re-precio.</t>
        </r>
      </text>
    </comment>
    <comment ref="O52" authorId="0" shapeId="0" xr:uid="{93EC5C30-042F-4F5B-98DD-87E7CC4950EE}">
      <text>
        <r>
          <rPr>
            <b/>
            <sz val="8"/>
            <color indexed="81"/>
            <rFont val="Tahoma"/>
            <family val="2"/>
          </rPr>
          <t>Se registra cero "0"</t>
        </r>
      </text>
    </comment>
    <comment ref="C68" authorId="0" shapeId="0" xr:uid="{1C27A159-0C19-4435-AB62-6C9562116516}">
      <text>
        <r>
          <rPr>
            <b/>
            <sz val="8"/>
            <color indexed="81"/>
            <rFont val="Tahoma"/>
            <family val="2"/>
          </rPr>
          <t>Digitar la tasa de interés publicada en el archivo de volatilidades publicada por el Banco Central, correspondiente a la fecha de reporte (columna B).</t>
        </r>
      </text>
    </comment>
    <comment ref="C69" authorId="0" shapeId="0" xr:uid="{8932DEC0-C45E-450B-94F4-9AA292ACE5B6}">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hluna</author>
  </authors>
  <commentList>
    <comment ref="P6" authorId="0" shapeId="0" xr:uid="{D2216CB5-7977-4327-90DB-5B0ADF0418BA}">
      <text>
        <r>
          <rPr>
            <b/>
            <sz val="8"/>
            <color indexed="81"/>
            <rFont val="Tahoma"/>
            <family val="2"/>
          </rPr>
          <t>Cuando el reporte es en DOP sólo debe admitir cero (0) en este campo.</t>
        </r>
      </text>
    </comment>
    <comment ref="B32" authorId="0" shapeId="0" xr:uid="{06B4BD66-3875-41CF-B21D-BB822E03CEE8}">
      <text>
        <r>
          <rPr>
            <b/>
            <sz val="8"/>
            <color indexed="81"/>
            <rFont val="Tahoma"/>
            <family val="2"/>
          </rPr>
          <t>Incluye los rendimientos futuros de las operaciones activas reportadas hasta la fecha de re-precio, o hasta la fecha de vencimiento si la entidad no re-precia.</t>
        </r>
      </text>
    </comment>
    <comment ref="O34" authorId="0" shapeId="0" xr:uid="{FFA8DDE6-2EE4-4EF4-8BB0-8E923A573B01}">
      <text>
        <r>
          <rPr>
            <b/>
            <sz val="8"/>
            <color indexed="81"/>
            <rFont val="Tahoma"/>
            <family val="2"/>
          </rPr>
          <t>Se registra cero "0"</t>
        </r>
      </text>
    </comment>
    <comment ref="O36" authorId="0" shapeId="0" xr:uid="{C38EE007-7108-4D69-8D50-31880A9C11CB}">
      <text>
        <r>
          <rPr>
            <b/>
            <sz val="8"/>
            <color indexed="81"/>
            <rFont val="Tahoma"/>
            <family val="2"/>
          </rPr>
          <t>En el campo 15 del Renglón 15 se suman todos las banda del renglón y se presenta el resultado.</t>
        </r>
      </text>
    </comment>
    <comment ref="B50" authorId="0" shapeId="0" xr:uid="{00744837-73FB-4362-B299-DC3AA0A003E1}">
      <text>
        <r>
          <rPr>
            <b/>
            <sz val="8"/>
            <color indexed="81"/>
            <rFont val="Tahoma"/>
            <family val="2"/>
          </rPr>
          <t>Incluye los intereses futuros que deberán ser pagados por cada operación pasiva reportada hasta la fecha de re-precio.</t>
        </r>
      </text>
    </comment>
    <comment ref="O52" authorId="0" shapeId="0" xr:uid="{B45D3FD7-38BE-4E73-9F8A-35F9D5FBB830}">
      <text>
        <r>
          <rPr>
            <b/>
            <sz val="8"/>
            <color indexed="81"/>
            <rFont val="Tahoma"/>
            <family val="2"/>
          </rPr>
          <t>Se registra cero "0"</t>
        </r>
      </text>
    </comment>
    <comment ref="C68" authorId="0" shapeId="0" xr:uid="{96E66355-3BDB-4FD0-80B9-8A9B783DA2EA}">
      <text>
        <r>
          <rPr>
            <b/>
            <sz val="8"/>
            <color indexed="81"/>
            <rFont val="Tahoma"/>
            <family val="2"/>
          </rPr>
          <t>Digitar la tasa de interés publicada en el archivo de volatilidades publicada por el Banco Central, correspondiente a la fecha de reporte (columna B).</t>
        </r>
      </text>
    </comment>
    <comment ref="C69" authorId="0" shapeId="0" xr:uid="{295FB93D-1614-4C13-9C8C-A42B611F9D07}">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hluna</author>
  </authors>
  <commentList>
    <comment ref="P6" authorId="0" shapeId="0" xr:uid="{C03EBB14-17E9-4913-ADA9-8DAB8D14A762}">
      <text>
        <r>
          <rPr>
            <b/>
            <sz val="8"/>
            <color indexed="81"/>
            <rFont val="Tahoma"/>
            <family val="2"/>
          </rPr>
          <t>Cuando el reporte es en DOP sólo debe admitir cero (0) en este campo.</t>
        </r>
      </text>
    </comment>
    <comment ref="B32" authorId="0" shapeId="0" xr:uid="{903ECB1B-63A4-40EE-8AA8-969A71B0D9A6}">
      <text>
        <r>
          <rPr>
            <b/>
            <sz val="8"/>
            <color indexed="81"/>
            <rFont val="Tahoma"/>
            <family val="2"/>
          </rPr>
          <t>Incluye los rendimientos futuros de las operaciones activas reportadas hasta la fecha de re-precio, o hasta la fecha de vencimiento si la entidad no re-precia.</t>
        </r>
      </text>
    </comment>
    <comment ref="O34" authorId="0" shapeId="0" xr:uid="{239900D5-5D72-4AC3-9F99-F4EEB68F812A}">
      <text>
        <r>
          <rPr>
            <b/>
            <sz val="8"/>
            <color indexed="81"/>
            <rFont val="Tahoma"/>
            <family val="2"/>
          </rPr>
          <t>Se registra cero "0"</t>
        </r>
      </text>
    </comment>
    <comment ref="O36" authorId="0" shapeId="0" xr:uid="{7EA564D5-BB1B-4C46-AC46-D73747A15BC3}">
      <text>
        <r>
          <rPr>
            <b/>
            <sz val="8"/>
            <color indexed="81"/>
            <rFont val="Tahoma"/>
            <family val="2"/>
          </rPr>
          <t>En el campo 15 del Renglón 15 se suman todos las banda del renglón y se presenta el resultado.</t>
        </r>
      </text>
    </comment>
    <comment ref="B50" authorId="0" shapeId="0" xr:uid="{FC749FEC-91F6-4C9D-9081-0FFE72D126EF}">
      <text>
        <r>
          <rPr>
            <b/>
            <sz val="8"/>
            <color indexed="81"/>
            <rFont val="Tahoma"/>
            <family val="2"/>
          </rPr>
          <t>Incluye los intereses futuros que deberán ser pagados por cada operación pasiva reportada hasta la fecha de re-precio.</t>
        </r>
      </text>
    </comment>
    <comment ref="O52" authorId="0" shapeId="0" xr:uid="{7264A054-D00C-4650-ABA3-F5CAB41A551F}">
      <text>
        <r>
          <rPr>
            <b/>
            <sz val="8"/>
            <color indexed="81"/>
            <rFont val="Tahoma"/>
            <family val="2"/>
          </rPr>
          <t>Se registra cero "0"</t>
        </r>
      </text>
    </comment>
    <comment ref="C68" authorId="0" shapeId="0" xr:uid="{BF728F18-5707-40A2-8913-E3CB59EE88A7}">
      <text>
        <r>
          <rPr>
            <b/>
            <sz val="8"/>
            <color indexed="81"/>
            <rFont val="Tahoma"/>
            <family val="2"/>
          </rPr>
          <t>Digitar la tasa de interés publicada en el archivo de volatilidades publicada por el Banco Central, correspondiente a la fecha de reporte (columna B).</t>
        </r>
      </text>
    </comment>
    <comment ref="C69" authorId="0" shapeId="0" xr:uid="{DEFC1F99-B315-44D0-840C-D96AC3748F9E}">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hluna</author>
  </authors>
  <commentList>
    <comment ref="P6" authorId="0" shapeId="0" xr:uid="{080C8807-D6BB-4428-BE7E-3A366E3EB329}">
      <text>
        <r>
          <rPr>
            <b/>
            <sz val="8"/>
            <color indexed="81"/>
            <rFont val="Tahoma"/>
            <family val="2"/>
          </rPr>
          <t>Cuando el reporte es en DOP sólo debe admitir cero (0) en este campo.</t>
        </r>
      </text>
    </comment>
    <comment ref="B32" authorId="0" shapeId="0" xr:uid="{AF0A83AF-FA3A-4BA2-9F6F-596E72644208}">
      <text>
        <r>
          <rPr>
            <b/>
            <sz val="8"/>
            <color indexed="81"/>
            <rFont val="Tahoma"/>
            <family val="2"/>
          </rPr>
          <t>Incluye los rendimientos futuros de las operaciones activas reportadas hasta la fecha de re-precio, o hasta la fecha de vencimiento si la entidad no re-precia.</t>
        </r>
      </text>
    </comment>
    <comment ref="O34" authorId="0" shapeId="0" xr:uid="{AB74F94E-861C-4D7A-9197-2CE4C7B96493}">
      <text>
        <r>
          <rPr>
            <b/>
            <sz val="8"/>
            <color indexed="81"/>
            <rFont val="Tahoma"/>
            <family val="2"/>
          </rPr>
          <t>Se registra cero "0"</t>
        </r>
      </text>
    </comment>
    <comment ref="O36" authorId="0" shapeId="0" xr:uid="{556C4E73-1AA4-42DE-9CA1-315B2F365B79}">
      <text>
        <r>
          <rPr>
            <b/>
            <sz val="8"/>
            <color indexed="81"/>
            <rFont val="Tahoma"/>
            <family val="2"/>
          </rPr>
          <t>En el campo 15 del Renglón 15 se suman todos las banda del renglón y se presenta el resultado.</t>
        </r>
      </text>
    </comment>
    <comment ref="B50" authorId="0" shapeId="0" xr:uid="{506B5D08-39AD-4ED6-8054-588377204EDB}">
      <text>
        <r>
          <rPr>
            <b/>
            <sz val="8"/>
            <color indexed="81"/>
            <rFont val="Tahoma"/>
            <family val="2"/>
          </rPr>
          <t>Incluye los intereses futuros que deberán ser pagados por cada operación pasiva reportada hasta la fecha de re-precio.</t>
        </r>
      </text>
    </comment>
    <comment ref="O52" authorId="0" shapeId="0" xr:uid="{F303F215-5BA2-4BCC-B15A-AA4D33E57B51}">
      <text>
        <r>
          <rPr>
            <b/>
            <sz val="8"/>
            <color indexed="81"/>
            <rFont val="Tahoma"/>
            <family val="2"/>
          </rPr>
          <t>Se registra cero "0"</t>
        </r>
      </text>
    </comment>
    <comment ref="C68" authorId="0" shapeId="0" xr:uid="{1076F1E5-D05B-4001-A2DD-449DC9999487}">
      <text>
        <r>
          <rPr>
            <b/>
            <sz val="8"/>
            <color indexed="81"/>
            <rFont val="Tahoma"/>
            <family val="2"/>
          </rPr>
          <t>Digitar la tasa de interés publicada en el archivo de volatilidades publicada por el Banco Central, correspondiente a la fecha de reporte (columna B).</t>
        </r>
      </text>
    </comment>
    <comment ref="C69" authorId="0" shapeId="0" xr:uid="{F7139791-A963-4473-90D8-A8E25A9D2358}">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hluna</author>
  </authors>
  <commentList>
    <comment ref="H28" authorId="0" shapeId="0" xr:uid="{00000000-0006-0000-0B00-000001000000}">
      <text>
        <r>
          <rPr>
            <b/>
            <sz val="8"/>
            <color indexed="81"/>
            <rFont val="Tahoma"/>
            <family val="2"/>
          </rPr>
          <t>Incluye los rendimientos futuros de las operaciones activas reportadas hasta la fecha de re-precio.</t>
        </r>
      </text>
    </comment>
  </commentList>
</comments>
</file>

<file path=xl/sharedStrings.xml><?xml version="1.0" encoding="utf-8"?>
<sst xmlns="http://schemas.openxmlformats.org/spreadsheetml/2006/main" count="988" uniqueCount="196">
  <si>
    <t>FINANCIAMIENTOS OBTENIDOS</t>
  </si>
  <si>
    <t>DISPONIBILIDADES</t>
  </si>
  <si>
    <t>TOTAL</t>
  </si>
  <si>
    <t>OBLIGACIONES CONVERTIBLES EN CAPITAL</t>
  </si>
  <si>
    <t>OBLIGACIONES FINANCIERA</t>
  </si>
  <si>
    <t>INVERSIONES</t>
  </si>
  <si>
    <t>0-15 DÍAS</t>
  </si>
  <si>
    <t>16-30 DÍAS</t>
  </si>
  <si>
    <t>31-60 DÍAS</t>
  </si>
  <si>
    <t>61-90 DÍAS</t>
  </si>
  <si>
    <t>91-180 DÍAS</t>
  </si>
  <si>
    <t>181-360 DÍAS</t>
  </si>
  <si>
    <t>1-2 AÑOS</t>
  </si>
  <si>
    <t>2-3 AÑOS</t>
  </si>
  <si>
    <t>3-4 AÑOS</t>
  </si>
  <si>
    <t>4-5 AÑOS</t>
  </si>
  <si>
    <t>MÁS 5 AÑOS</t>
  </si>
  <si>
    <t>VENCIMIENTO</t>
  </si>
  <si>
    <t>INDETERMINADO</t>
  </si>
  <si>
    <t>CARTERA DE CREDITOS</t>
  </si>
  <si>
    <t>OBLIGACIONES SUBORDINADAS</t>
  </si>
  <si>
    <t>COMPRA DE TITULOS CON PACTO DE REVENTA</t>
  </si>
  <si>
    <t>VALORES A NEGOCIAR</t>
  </si>
  <si>
    <t>ACTIVOS Y CONTINGENCIAS</t>
  </si>
  <si>
    <t>VALORES DISPONIBLES PARA LA VENTA</t>
  </si>
  <si>
    <t>VALORES MANTENIDAS HASTA SU VENCIMIENTO</t>
  </si>
  <si>
    <t>VALORES DE DISPONIBILIDAD RESTRINGIDA</t>
  </si>
  <si>
    <t>CRÉDITOS REESTRUCTURADOS</t>
  </si>
  <si>
    <t>ACTIVOS SENSIBLES A TASA DE INTERÉS</t>
  </si>
  <si>
    <t>PASIVOS SENSIBLES A TASA DE INTERÉS</t>
  </si>
  <si>
    <t>DEPÓSITOS A PLAZO</t>
  </si>
  <si>
    <t>VALORES EN PODER DEL PÚBLICO</t>
  </si>
  <si>
    <t>CAPTACIONES DEL PÚBLICO</t>
  </si>
  <si>
    <t>DURACIÓN DE LOS PASIVOS SENSIBLES A VARIACIONES TASA DE INTERÉS</t>
  </si>
  <si>
    <t>DURACIÓN DE LOS ACTIVOS SENSIBLES A VARIACIONES TASA DE INTERÉS</t>
  </si>
  <si>
    <t>Monto</t>
  </si>
  <si>
    <t>Plazo</t>
  </si>
  <si>
    <t>Tasa i</t>
  </si>
  <si>
    <t>Cuota</t>
  </si>
  <si>
    <t>meses</t>
  </si>
  <si>
    <t>anual</t>
  </si>
  <si>
    <t>Período</t>
  </si>
  <si>
    <t>Intereses</t>
  </si>
  <si>
    <t>Capital</t>
  </si>
  <si>
    <t>Balance</t>
  </si>
  <si>
    <t>Tabla de Amortización Préstamo x Cuotas</t>
  </si>
  <si>
    <t>Da = Duración de activos sensibles a tasa de interés</t>
  </si>
  <si>
    <t>Dp = Duración de pasivos sensibles a tasa de interés</t>
  </si>
  <si>
    <t>A  =  Total de activos sensibles a tasa de interés</t>
  </si>
  <si>
    <t>i   =  Tasa de interés de referencia</t>
  </si>
  <si>
    <t>según cálculo</t>
  </si>
  <si>
    <t>∆i =  Variación en la tasa de interés</t>
  </si>
  <si>
    <t>Donde,</t>
  </si>
  <si>
    <t>Valor en riesgo por variaciones en la tasa de interés (∆P)</t>
  </si>
  <si>
    <t>Tamaño de la entidad       =  A</t>
  </si>
  <si>
    <t>Tamaño cambio en i         = ∆i/(1+i)</t>
  </si>
  <si>
    <t xml:space="preserve"> = Más 5 años</t>
  </si>
  <si>
    <t>TOTAL DE ACTIVOS Y CONTINGENCIAS EN MONEDA EXTRANJERA</t>
  </si>
  <si>
    <t>CREDITOS COMERCIALES (VIGENTES)</t>
  </si>
  <si>
    <t>CRÉDITOS DE CONSUMO (VIGENTES)</t>
  </si>
  <si>
    <t>TARJETA DE CRÉDITO (VIGENTES)</t>
  </si>
  <si>
    <t>CRÉDITOS HIPOTECARIOS (VIGENTES)</t>
  </si>
  <si>
    <t>CRÉDITOS VENCIDOS (31 a 90 días)</t>
  </si>
  <si>
    <t>PLAZO DE REPRECIO PROMEDIO DE LA BANDA DE TIEMPO</t>
  </si>
  <si>
    <t>POSICIÓN NETA EN MONEDA EXTRANJERA</t>
  </si>
  <si>
    <t>Valor en riesgo por variaciones en el tipo de cambio (∆P)</t>
  </si>
  <si>
    <t>Posición Neta en Moneda Extranjera</t>
  </si>
  <si>
    <t>Tiempo para deshacer posición</t>
  </si>
  <si>
    <t>Días</t>
  </si>
  <si>
    <t>∆P = Posición Neta M.E. * Fluctuación Esperada TC * Raiz Cuadrada de 5</t>
  </si>
  <si>
    <t>Fluctuación Esperada Tasa de Cambio</t>
  </si>
  <si>
    <t>Fecha</t>
  </si>
  <si>
    <t>Años</t>
  </si>
  <si>
    <t>EJEMPLO 1</t>
  </si>
  <si>
    <t>EJEMPLO 2</t>
  </si>
  <si>
    <t>Nótese que en la banda de tiempo de 91 a 180 días (3 a 6 meses) se ubicaron 3 cuotas y el balance pendiente de capital del préstamo después de la 6ta cuota.</t>
  </si>
  <si>
    <t>EJEMPLO 3</t>
  </si>
  <si>
    <t>Operación No.</t>
  </si>
  <si>
    <t>FECHA DE REPORTE RIESGO MERCADO</t>
  </si>
  <si>
    <t>PLAZO HASTA VENCIMIENTO (EN DIAS)</t>
  </si>
  <si>
    <t>Meses</t>
  </si>
  <si>
    <t>PLAZO HASTA VENCIMIENTO (EN AÑOS)</t>
  </si>
  <si>
    <t>FECHA DE VENCIMIENTO DE LA OPERACIÓN</t>
  </si>
  <si>
    <t>ACREEDORES Y PROVISIONES DIVERSOS (excluye provisones por contingencia)</t>
  </si>
  <si>
    <t>PROVISIONES POR CONTINGENCIAS</t>
  </si>
  <si>
    <t>PASIVOS, PATRIMONIO Y CONTINGENCIAS</t>
  </si>
  <si>
    <t>TOTAL DE PASIVOS, PATRIMONIO Y CONTINGENCIAS EN MONEDA EXTRANJERA</t>
  </si>
  <si>
    <t>TOTAL DE ACTIVOS SENSIBLES A TASA DE INTERÉS (SIN RENDIMIENTOS FUTUROS)</t>
  </si>
  <si>
    <t>OTROS VALORES EN INSTRUMENTOS DE DEUDA</t>
  </si>
  <si>
    <t>OTROS VALORES EN INSTRMENTOS DE DEUDA</t>
  </si>
  <si>
    <t>NO VALOR</t>
  </si>
  <si>
    <t>TOTAL DE ACTIVOS (M.N.) SENSIBLES A VARIACIONES EN LA TASA DE INTERÉS (INCLUYE RENDIMIENTOS FUTUROS)</t>
  </si>
  <si>
    <t>Tipo</t>
  </si>
  <si>
    <t>Consumo</t>
  </si>
  <si>
    <t>Comercial</t>
  </si>
  <si>
    <t>16-30 días</t>
  </si>
  <si>
    <t>31-60 días</t>
  </si>
  <si>
    <t>61-90 días</t>
  </si>
  <si>
    <t>91-180 días</t>
  </si>
  <si>
    <t>181-360 días</t>
  </si>
  <si>
    <t>1-2 años</t>
  </si>
  <si>
    <t>2-3 años</t>
  </si>
  <si>
    <t>3-4 años</t>
  </si>
  <si>
    <t>4-5 años</t>
  </si>
  <si>
    <t>Más de 5 años</t>
  </si>
  <si>
    <t>Operación No. 1</t>
  </si>
  <si>
    <t>PASO 1 
(se determina el peso de la operación sobre el saldo total de la banda)</t>
  </si>
  <si>
    <t>PASO 2 
(se multiplica el plazo de vencimiento en días por el peso palculado en el PASO 1)</t>
  </si>
  <si>
    <t>PASO 3 
(Se suman los resultados del PASO 2 y se divide entre 30 para llevar a meses)</t>
  </si>
  <si>
    <t>0-15 días</t>
  </si>
  <si>
    <t>TOTAL DE ACTIVOS (M.N.) (CAPITAL MAS RENDIMIENTOS) SENSIBLES A VARIACIONES EN LA TASA DE INTERÉS</t>
  </si>
  <si>
    <t xml:space="preserve">Si una entidad otorga un préstamo de RD$500,000.00 el 20 de abril del 2010 a tasa de interés fija del 20% anual, pagadero en 36 cuotas iguales mensuales, se genera la siguiente tabla de préstamo. </t>
  </si>
  <si>
    <t>En el reporte de riesgos de mercado del mes de abril 2010 la entidad colocará las cuotas de este préstamo como un activo sensible a tasa de interés en moneda nacional, en las bandas de tiempo correspondiente según lo establecido en el Instructivo de Riesgos de Mercado, lo cual hemos hecho en la parte de la derecha de esta página.</t>
  </si>
  <si>
    <t>TOTAL DE PASIVOS (M.N.) SENSIBLES A VARIACIONES EN LA TASA DE INTERÉS (INCLUYE CARGOS POR INTERESES FUTUROS)</t>
  </si>
  <si>
    <t>TOTAL DE PASIVOS SENSIBLES A TASA DE INTERÉS (SIN CARGOS POR INTERESES FUTUROS)</t>
  </si>
  <si>
    <t>SALDO DE CAPITAL DE LA OPERACIÓN EN BANDA "MÁS DE 5 AÑOS"</t>
  </si>
  <si>
    <t>En el siguiente ejemplo se tiene que una entidad ha otorgado 2 créditos por cuota, donde la diferencia entre su fecha de vencimiento y fecha del reporte de riesgo de mercado (columna F) es superior a 5 años, por lo que debe determinar el saldo total de capital que corresponde a la banda de "Más de 5 Años" (7,061,753.00 en el ejemplo) y calcularle su plazo de vencimiento o reprecio promedio (82.48 meses en el ejemplo) siguiendo los pasos 1, 2 y 3. Este proedimiento no se limita a las operaciones de préstamos por cuotas. Todas las operaciones deberán tener los plazos calculados de acuerdo con esta metodología, tanto en el caso de operaciones activas como de las operaciones pasivas.</t>
  </si>
  <si>
    <t>(Valores en unidades de US$)</t>
  </si>
  <si>
    <t>(Valores en unidades de EUR$)</t>
  </si>
  <si>
    <t>(Valores en unidades de DOP$)</t>
  </si>
  <si>
    <t>PRIMA</t>
  </si>
  <si>
    <t>(Valores en unidades de USD$)</t>
  </si>
  <si>
    <t>DEPÓSITOS EN EL BCRD</t>
  </si>
  <si>
    <t>DEPOSITOS A LA VISTA Y DE AHORRO EN INSTITUCIONES FINANCIERAS DEL PAIS</t>
  </si>
  <si>
    <t>DEPOSITOS A LA VISTA Y DE AHORRO EN INSTITUCIONES FINANCIERAS DEL EXTERIOR</t>
  </si>
  <si>
    <t>CASA MATRIZ Y SUCURSALES</t>
  </si>
  <si>
    <t>DISPONIBILIDADES RESTRINGIDAS</t>
  </si>
  <si>
    <t>CREDITOS VENCIDOS CON MAS DE 90 DIAS</t>
  </si>
  <si>
    <t>DEPOSITOS A LA VISTA</t>
  </si>
  <si>
    <t>DEPOSITOS DE AHORRO</t>
  </si>
  <si>
    <t>SUMA TOTAL Y PRIMA</t>
  </si>
  <si>
    <t>MONTO</t>
  </si>
  <si>
    <t>Valor en riesgo Estresado por variaciones en el tipo de cambio (∆P)</t>
  </si>
  <si>
    <t>EUR$</t>
  </si>
  <si>
    <t>USD$</t>
  </si>
  <si>
    <t>DOP$</t>
  </si>
  <si>
    <t>PRUEBA DE ESTRÉS DE VALOR EN RIESGO POR VARIACIÓN EN LA TASA DE INTERÉS EN MONEDA NACIONAL</t>
  </si>
  <si>
    <t>Tiempo para deshacer posición (Estrés)</t>
  </si>
  <si>
    <t>∆P = Posición Neta M.E. * Fluctuación Esperada TC * Raiz Cuadrada de 10</t>
  </si>
  <si>
    <t>Tipo de Cambio</t>
  </si>
  <si>
    <t>Códigos tabla 31</t>
  </si>
  <si>
    <t>FRECUENCIA MENSUAL</t>
  </si>
  <si>
    <t>FECHA</t>
  </si>
  <si>
    <r>
      <t>k</t>
    </r>
    <r>
      <rPr>
        <sz val="11"/>
        <rFont val="Calibri"/>
        <family val="2"/>
        <scheme val="minor"/>
      </rPr>
      <t xml:space="preserve">   = Total pasivos sensibles a tasa i / Total activos sensibles a tasa i</t>
    </r>
  </si>
  <si>
    <r>
      <t>Gap de duración ajustado = [Da – Dp</t>
    </r>
    <r>
      <rPr>
        <i/>
        <sz val="11"/>
        <rFont val="Calibri"/>
        <family val="2"/>
        <scheme val="minor"/>
      </rPr>
      <t>k</t>
    </r>
    <r>
      <rPr>
        <sz val="11"/>
        <rFont val="Calibri"/>
        <family val="2"/>
        <scheme val="minor"/>
      </rPr>
      <t>]</t>
    </r>
  </si>
  <si>
    <t xml:space="preserve">OTROS ACTIVOS FINANCIEROS                                                                                   </t>
  </si>
  <si>
    <t>DEPÓSITOS DEL PÚBLICO INACTIVOS Y ABANDONADAS</t>
  </si>
  <si>
    <t xml:space="preserve">OTROS PASIVOS NO FINANCIEROS                                                                                    </t>
  </si>
  <si>
    <t xml:space="preserve">CUENTAS POR COBRAR                                                                               </t>
  </si>
  <si>
    <t xml:space="preserve">PARTICIPACION EN OTRAS SOCIEDADES                                                              </t>
  </si>
  <si>
    <r>
      <t xml:space="preserve">OTROS ACTIVOS </t>
    </r>
    <r>
      <rPr>
        <b/>
        <sz val="11"/>
        <color rgb="FF000000"/>
        <rFont val="Calibri"/>
        <family val="2"/>
        <scheme val="minor"/>
      </rPr>
      <t>NO FINANCIEROS</t>
    </r>
    <r>
      <rPr>
        <sz val="11"/>
        <color rgb="FF000000"/>
        <rFont val="Calibri"/>
        <family val="2"/>
        <scheme val="minor"/>
      </rPr>
      <t xml:space="preserve">                                                                                   </t>
    </r>
  </si>
  <si>
    <r>
      <t>PROVISIONES POR ACTIVOS Y CONTINGENCIAS (excluye</t>
    </r>
    <r>
      <rPr>
        <b/>
        <sz val="11"/>
        <color rgb="FFFF0000"/>
        <rFont val="Calibri"/>
        <family val="2"/>
        <scheme val="minor"/>
      </rPr>
      <t xml:space="preserve"> </t>
    </r>
    <r>
      <rPr>
        <b/>
        <sz val="11"/>
        <color rgb="FF000000"/>
        <rFont val="Calibri"/>
        <family val="2"/>
        <scheme val="minor"/>
      </rPr>
      <t xml:space="preserve">cuenta 129.01.2.07)   </t>
    </r>
    <r>
      <rPr>
        <sz val="11"/>
        <color rgb="FF000000"/>
        <rFont val="Calibri"/>
        <family val="2"/>
        <scheme val="minor"/>
      </rPr>
      <t xml:space="preserve">                              </t>
    </r>
  </si>
  <si>
    <t xml:space="preserve">FONDOS INTERBANCARIOS RECIBIDOS                                                                            </t>
  </si>
  <si>
    <t xml:space="preserve">DEPÓSITOS DEL PÚBLICO                                                         </t>
  </si>
  <si>
    <t>OTROS PASIVOS FINANCIEROS</t>
  </si>
  <si>
    <t>CALCULO DE VALOR EN RIESGO POR VARIACIONES EN EL TIPO DE CAMBIO</t>
  </si>
  <si>
    <t>CARTERA CLASIFICADA "A" y "B"</t>
  </si>
  <si>
    <t>CARTERA CLASIFICADA "C"</t>
  </si>
  <si>
    <t xml:space="preserve">RESTO DE CONTINGENCIAS DEUDORAS                         </t>
  </si>
  <si>
    <t xml:space="preserve">CONTRATOS DE OPERACIONES DE DERIVADOS ACTIVOS </t>
  </si>
  <si>
    <t xml:space="preserve">DEPÓSITOS Y VALORES DEL PÚBLICO RESTRINGIDOS (incluye reinversión de intereses y cargos por pagar)                  </t>
  </si>
  <si>
    <t xml:space="preserve">CARGOS POR PAGAR POR DEPÓSITOS DEL PÚBLICO                                       </t>
  </si>
  <si>
    <t xml:space="preserve">RESTO DE CONTINGENCIAS ACREEDORAS                                                                   </t>
  </si>
  <si>
    <r>
      <t>∆P = Valor absoluto [Da – Dp</t>
    </r>
    <r>
      <rPr>
        <b/>
        <i/>
        <sz val="11"/>
        <color rgb="FF6F93A6"/>
        <rFont val="Calibri"/>
        <family val="2"/>
        <scheme val="minor"/>
      </rPr>
      <t>k</t>
    </r>
    <r>
      <rPr>
        <b/>
        <sz val="11"/>
        <color rgb="FF6F93A6"/>
        <rFont val="Calibri"/>
        <family val="2"/>
        <scheme val="minor"/>
      </rPr>
      <t>] * A * ∆i/(1+i)</t>
    </r>
  </si>
  <si>
    <t xml:space="preserve">INVERSIONES DE DISPONIBILIDAD RESTRINGIDA                                           </t>
  </si>
  <si>
    <t xml:space="preserve">OTROS VALORES EN INSTRUMENTOS DE DEUDA                                          </t>
  </si>
  <si>
    <t xml:space="preserve">ANTICIPOS EN CUENTA CORRIENTE    </t>
  </si>
  <si>
    <t>FONDOS INTERBANCARIOS</t>
  </si>
  <si>
    <t>DEPOSITOS INACTIVOS Y ABANDONADOS</t>
  </si>
  <si>
    <t>PLAZO DE VENCIMIENTO PROMEDIO DE LA BANDA DE TIEMPO</t>
  </si>
  <si>
    <r>
      <t xml:space="preserve">Si una entidad otorga un préstamo de RD$500,000.00 el 20 de abril del 2010 a tasa de interés del 20% anual, </t>
    </r>
    <r>
      <rPr>
        <b/>
        <sz val="11"/>
        <color indexed="53"/>
        <rFont val="Calibri"/>
        <family val="2"/>
        <scheme val="minor"/>
      </rPr>
      <t>revisable cada 6 meses</t>
    </r>
    <r>
      <rPr>
        <b/>
        <sz val="11"/>
        <rFont val="Calibri"/>
        <family val="2"/>
        <scheme val="minor"/>
      </rPr>
      <t xml:space="preserve">, pagadero en 36 cuotas iguales mensuales, se genera la siguiente tabla de préstamo. </t>
    </r>
  </si>
  <si>
    <t>PRUEBA DE ESTRÉS DE VALOR EN RIESGO POR VARIACIÓN EN LA TASA DE INTERÉS EN MONEDA EXTRNAJERA</t>
  </si>
  <si>
    <r>
      <t>REPORTE DE POSICIÓN NETA EN MONEDA EXTRANJERA</t>
    </r>
    <r>
      <rPr>
        <b/>
        <sz val="12"/>
        <color rgb="FF6F93A6"/>
        <rFont val="Calibri"/>
        <family val="2"/>
        <scheme val="minor"/>
      </rPr>
      <t xml:space="preserve"> (EUR) </t>
    </r>
    <r>
      <rPr>
        <b/>
        <sz val="12"/>
        <rFont val="Calibri"/>
        <family val="2"/>
        <scheme val="minor"/>
      </rPr>
      <t xml:space="preserve">Y </t>
    </r>
  </si>
  <si>
    <r>
      <t>REPORTE DE POSICIÓN NETA EN MONEDA EXTRANJERA</t>
    </r>
    <r>
      <rPr>
        <b/>
        <sz val="12"/>
        <color theme="3" tint="0.59999389629810485"/>
        <rFont val="Calibri"/>
        <family val="2"/>
        <scheme val="minor"/>
      </rPr>
      <t xml:space="preserve"> </t>
    </r>
    <r>
      <rPr>
        <b/>
        <sz val="12"/>
        <color rgb="FF6F93A6"/>
        <rFont val="Calibri"/>
        <family val="2"/>
        <scheme val="minor"/>
      </rPr>
      <t>(USD)</t>
    </r>
    <r>
      <rPr>
        <b/>
        <sz val="12"/>
        <rFont val="Calibri"/>
        <family val="2"/>
        <scheme val="minor"/>
      </rPr>
      <t xml:space="preserve"> Y </t>
    </r>
  </si>
  <si>
    <r>
      <t>REPORTE DE REPRECIOS DE ACTIVOS Y PASIVOS EN</t>
    </r>
    <r>
      <rPr>
        <b/>
        <sz val="12"/>
        <color rgb="FF6F93A6"/>
        <rFont val="Calibri"/>
        <family val="2"/>
        <scheme val="minor"/>
      </rPr>
      <t xml:space="preserve"> MONEDA NACIONAL</t>
    </r>
    <r>
      <rPr>
        <b/>
        <sz val="12"/>
        <rFont val="Calibri"/>
        <family val="2"/>
        <scheme val="minor"/>
      </rPr>
      <t xml:space="preserve"> SENSIBLES TASA INTERÉS Y CÁLCULO DE VALOR EN RIESGO POR VARIACIÓN EN LA TASA DE INTERÉS</t>
    </r>
  </si>
  <si>
    <r>
      <t>REPORTE DE REPRECIOS DE ACTIVOS Y PASIVOS EN</t>
    </r>
    <r>
      <rPr>
        <b/>
        <sz val="12"/>
        <color rgb="FF6F93A6"/>
        <rFont val="Calibri"/>
        <family val="2"/>
        <scheme val="minor"/>
      </rPr>
      <t xml:space="preserve"> MONEDA EXTRANJERA</t>
    </r>
    <r>
      <rPr>
        <b/>
        <sz val="12"/>
        <rFont val="Calibri"/>
        <family val="2"/>
        <scheme val="minor"/>
      </rPr>
      <t xml:space="preserve"> SENSIBLES TASA INTERÉS Y CÁLCULO DE VALOR EN RIESGO POR VARIACIÓN EN LA TASA DE INTERÉS</t>
    </r>
  </si>
  <si>
    <r>
      <t xml:space="preserve">REPORTE DE </t>
    </r>
    <r>
      <rPr>
        <b/>
        <sz val="12"/>
        <color rgb="FF6F93A6"/>
        <rFont val="Calibri"/>
        <family val="2"/>
        <scheme val="minor"/>
      </rPr>
      <t>VENCIMIENTO</t>
    </r>
    <r>
      <rPr>
        <b/>
        <sz val="12"/>
        <color rgb="FFC00000"/>
        <rFont val="Calibri"/>
        <family val="2"/>
        <scheme val="minor"/>
      </rPr>
      <t xml:space="preserve"> </t>
    </r>
    <r>
      <rPr>
        <b/>
        <sz val="12"/>
        <rFont val="Calibri"/>
        <family val="2"/>
        <scheme val="minor"/>
      </rPr>
      <t xml:space="preserve">DE ACTIVOS Y PASIVOS EN </t>
    </r>
    <r>
      <rPr>
        <b/>
        <sz val="12"/>
        <color rgb="FF6F93A6"/>
        <rFont val="Calibri"/>
        <family val="2"/>
        <scheme val="minor"/>
      </rPr>
      <t>MONEDA NACIONAL</t>
    </r>
    <r>
      <rPr>
        <b/>
        <sz val="12"/>
        <rFont val="Calibri"/>
        <family val="2"/>
        <scheme val="minor"/>
      </rPr>
      <t xml:space="preserve"> SENSIBLES TASA INTERÉS Y CÁLCULO DE VALOR EN RIESGO POR VARIACIÓN EN LA TASA DE INTERÉS</t>
    </r>
  </si>
  <si>
    <r>
      <t xml:space="preserve">REPORTE DE </t>
    </r>
    <r>
      <rPr>
        <b/>
        <sz val="12"/>
        <color rgb="FF6F93A6"/>
        <rFont val="Calibri"/>
        <family val="2"/>
        <scheme val="minor"/>
      </rPr>
      <t>VENCIMIENTO</t>
    </r>
    <r>
      <rPr>
        <b/>
        <sz val="12"/>
        <color rgb="FFC00000"/>
        <rFont val="Calibri"/>
        <family val="2"/>
        <scheme val="minor"/>
      </rPr>
      <t xml:space="preserve"> </t>
    </r>
    <r>
      <rPr>
        <b/>
        <sz val="12"/>
        <rFont val="Calibri"/>
        <family val="2"/>
        <scheme val="minor"/>
      </rPr>
      <t xml:space="preserve">DE ACTIVOS Y PASIVOS EN </t>
    </r>
    <r>
      <rPr>
        <b/>
        <sz val="12"/>
        <color rgb="FF6F93A6"/>
        <rFont val="Calibri"/>
        <family val="2"/>
        <scheme val="minor"/>
      </rPr>
      <t>MONEDA EXTRANJERA (USD)</t>
    </r>
    <r>
      <rPr>
        <b/>
        <sz val="12"/>
        <rFont val="Calibri"/>
        <family val="2"/>
        <scheme val="minor"/>
      </rPr>
      <t xml:space="preserve"> SENSIBLES TASA INTERÉS Y CÁLCULO DE VALOR EN RIESGO POR VARIACIÓN EN LA TASA DE INTERÉS</t>
    </r>
  </si>
  <si>
    <t>REPORTE RI01-DOP</t>
  </si>
  <si>
    <t>REPORTE RI01-USD</t>
  </si>
  <si>
    <t>REPORTE RI02-DOP</t>
  </si>
  <si>
    <t>REPORTE RI02-USD</t>
  </si>
  <si>
    <t>REPORTE RI03-DOP</t>
  </si>
  <si>
    <t>REPORTE RI03-USD</t>
  </si>
  <si>
    <t>REPORTE RMTC 01-USD</t>
  </si>
  <si>
    <t>REPORTE RMTC 01-EUR</t>
  </si>
  <si>
    <t>Códigos tabla 30</t>
  </si>
  <si>
    <t>CONTRATOS DE COMPRA/VENTA AL CONTADO (SPOT) NETOS</t>
  </si>
  <si>
    <t>CONTRATOS  DE OPERACIONES DE DERIVADOS PASIVOS</t>
  </si>
  <si>
    <t>CARTERA CLASIFICADA "D1, D2" y "E"</t>
  </si>
  <si>
    <t>CARTERA CLASIFICADA "D1 y D2" y "E"</t>
  </si>
  <si>
    <t>POSICIÓN ACTIVA EN PERMUTAS FINANCIERA (SWAP)</t>
  </si>
  <si>
    <t>POSICION PASIVA EN PERMUTAS FINANCIERA (SWAP)</t>
  </si>
  <si>
    <t>INVERSIONES A NEGOCIAR (A VALOR RAZONABLE CON CAMBIOS EN LOS RESULTADOS)</t>
  </si>
  <si>
    <t>INVERSIONES DISPONIBLE PARA LA VENTA (A VALOR RAZONABLE CON CAMBIOS EN EL PATRIMONIO)</t>
  </si>
  <si>
    <t>INVERSIONES MANTENIDAS HASTA EL VENCIMIENTO (INVERSIONES A COSTO AMORTIZADO)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</si>
</sst>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_(* #,##0_);_(* \(#,##0\);_(* &quot;-&quot;??_);_(@_)"/>
    <numFmt numFmtId="165" formatCode="0.0"/>
    <numFmt numFmtId="166" formatCode="0.000"/>
    <numFmt numFmtId="167" formatCode="0.0%"/>
    <numFmt numFmtId="168" formatCode="0_)"/>
    <numFmt numFmtId="169" formatCode="0.00_)"/>
    <numFmt numFmtId="170" formatCode="0.0000_)"/>
    <numFmt numFmtId="171" formatCode="0.0_)"/>
    <numFmt numFmtId="172" formatCode="mm/dd/yyyy;@"/>
    <numFmt numFmtId="173" formatCode="dd/mm/yyyy;@"/>
    <numFmt numFmtId="174" formatCode="0.000000000"/>
  </numFmts>
  <fonts count="25" x14ac:knownFonts="1">
    <font>
      <sz val="10"/>
      <name val="Arial"/>
    </font>
    <font>
      <sz val="10"/>
      <name val="Arial"/>
      <family val="2"/>
    </font>
    <font>
      <sz val="8"/>
      <name val="Arial"/>
      <family val="2"/>
    </font>
    <font>
      <b/>
      <sz val="8"/>
      <color indexed="81"/>
      <name val="Tahoma"/>
      <family val="2"/>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b/>
      <sz val="11"/>
      <color rgb="FFFF0000"/>
      <name val="Calibri"/>
      <family val="2"/>
      <scheme val="minor"/>
    </font>
    <font>
      <b/>
      <sz val="11"/>
      <color indexed="12"/>
      <name val="Calibri"/>
      <family val="2"/>
      <scheme val="minor"/>
    </font>
    <font>
      <b/>
      <sz val="11"/>
      <color rgb="FFC00000"/>
      <name val="Calibri"/>
      <family val="2"/>
      <scheme val="minor"/>
    </font>
    <font>
      <sz val="11"/>
      <color rgb="FFC00000"/>
      <name val="Calibri"/>
      <family val="2"/>
      <scheme val="minor"/>
    </font>
    <font>
      <sz val="11"/>
      <color indexed="8"/>
      <name val="Calibri"/>
      <family val="2"/>
      <scheme val="minor"/>
    </font>
    <font>
      <i/>
      <sz val="11"/>
      <name val="Calibri"/>
      <family val="2"/>
      <scheme val="minor"/>
    </font>
    <font>
      <sz val="11"/>
      <color indexed="10"/>
      <name val="Calibri"/>
      <family val="2"/>
      <scheme val="minor"/>
    </font>
    <font>
      <b/>
      <sz val="11"/>
      <color rgb="FF000000"/>
      <name val="Calibri"/>
      <family val="2"/>
      <scheme val="minor"/>
    </font>
    <font>
      <sz val="11"/>
      <color rgb="FF000000"/>
      <name val="Calibri"/>
      <family val="2"/>
      <scheme val="minor"/>
    </font>
    <font>
      <b/>
      <sz val="12"/>
      <name val="Calibri"/>
      <family val="2"/>
      <scheme val="minor"/>
    </font>
    <font>
      <b/>
      <sz val="12"/>
      <color theme="3" tint="0.59999389629810485"/>
      <name val="Calibri"/>
      <family val="2"/>
      <scheme val="minor"/>
    </font>
    <font>
      <b/>
      <sz val="12"/>
      <color rgb="FF6F93A6"/>
      <name val="Calibri"/>
      <family val="2"/>
      <scheme val="minor"/>
    </font>
    <font>
      <b/>
      <sz val="11"/>
      <color rgb="FF6F93A6"/>
      <name val="Calibri"/>
      <family val="2"/>
      <scheme val="minor"/>
    </font>
    <font>
      <b/>
      <i/>
      <sz val="11"/>
      <color rgb="FF6F93A6"/>
      <name val="Calibri"/>
      <family val="2"/>
      <scheme val="minor"/>
    </font>
    <font>
      <b/>
      <sz val="12"/>
      <color theme="0"/>
      <name val="Calibri"/>
      <family val="2"/>
      <scheme val="minor"/>
    </font>
    <font>
      <b/>
      <sz val="11"/>
      <color indexed="53"/>
      <name val="Calibri"/>
      <family val="2"/>
      <scheme val="minor"/>
    </font>
    <font>
      <b/>
      <sz val="12"/>
      <color rgb="FFC00000"/>
      <name val="Calibri"/>
      <family val="2"/>
      <scheme val="minor"/>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34998626667073579"/>
        <bgColor indexed="64"/>
      </patternFill>
    </fill>
    <fill>
      <patternFill patternType="solid">
        <fgColor rgb="FFFFC000"/>
        <bgColor indexed="64"/>
      </patternFill>
    </fill>
    <fill>
      <patternFill patternType="solid">
        <fgColor rgb="FF092336"/>
        <bgColor indexed="64"/>
      </patternFill>
    </fill>
    <fill>
      <patternFill patternType="solid">
        <fgColor theme="0" tint="-0.14999847407452621"/>
        <bgColor indexed="64"/>
      </patternFill>
    </fill>
    <fill>
      <patternFill patternType="solid">
        <fgColor rgb="FFF2F2F2"/>
        <bgColor indexed="64"/>
      </patternFill>
    </fill>
    <fill>
      <patternFill patternType="solid">
        <fgColor rgb="FF6F93A6"/>
        <bgColor indexed="64"/>
      </patternFill>
    </fill>
    <fill>
      <patternFill patternType="solid">
        <fgColor rgb="FFB8C4CC"/>
        <bgColor indexed="64"/>
      </patternFill>
    </fill>
    <fill>
      <patternFill patternType="solid">
        <fgColor theme="3" tint="0.39997558519241921"/>
        <bgColor indexed="64"/>
      </patternFill>
    </fill>
  </fills>
  <borders count="25">
    <border>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70C0"/>
      </left>
      <right style="thin">
        <color rgb="FF0070C0"/>
      </right>
      <top style="thin">
        <color rgb="FF0070C0"/>
      </top>
      <bottom style="thin">
        <color rgb="FF0070C0"/>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69">
    <xf numFmtId="0" fontId="0" fillId="0" borderId="0" xfId="0"/>
    <xf numFmtId="0" fontId="6" fillId="2" borderId="0" xfId="0" applyFont="1" applyFill="1" applyBorder="1"/>
    <xf numFmtId="0" fontId="7" fillId="2" borderId="0" xfId="0" applyFont="1" applyFill="1" applyBorder="1"/>
    <xf numFmtId="0" fontId="7" fillId="3" borderId="0" xfId="0" applyFont="1" applyFill="1" applyBorder="1"/>
    <xf numFmtId="0" fontId="6" fillId="2" borderId="0" xfId="0" quotePrefix="1" applyFont="1" applyFill="1" applyBorder="1" applyAlignment="1">
      <alignment horizontal="left"/>
    </xf>
    <xf numFmtId="0" fontId="7" fillId="3" borderId="0" xfId="0" applyFont="1" applyFill="1" applyBorder="1" applyAlignment="1">
      <alignment horizontal="left"/>
    </xf>
    <xf numFmtId="0" fontId="7" fillId="2" borderId="1" xfId="0" applyFont="1" applyFill="1" applyBorder="1"/>
    <xf numFmtId="43" fontId="6" fillId="3" borderId="1" xfId="1" applyFont="1" applyFill="1" applyBorder="1" applyAlignment="1">
      <alignment horizontal="center"/>
    </xf>
    <xf numFmtId="43" fontId="10" fillId="3" borderId="1" xfId="1" applyFont="1" applyFill="1" applyBorder="1" applyAlignment="1">
      <alignment horizontal="center"/>
    </xf>
    <xf numFmtId="0" fontId="11" fillId="3" borderId="0" xfId="0" applyFont="1" applyFill="1" applyBorder="1"/>
    <xf numFmtId="43" fontId="7" fillId="2" borderId="1" xfId="1" applyFont="1" applyFill="1" applyBorder="1"/>
    <xf numFmtId="0" fontId="7" fillId="2" borderId="4" xfId="0" applyFont="1" applyFill="1" applyBorder="1"/>
    <xf numFmtId="43" fontId="6" fillId="3" borderId="1" xfId="1" applyFont="1" applyFill="1" applyBorder="1" applyAlignment="1">
      <alignment horizontal="center" vertical="center"/>
    </xf>
    <xf numFmtId="0" fontId="7" fillId="2" borderId="2" xfId="0" applyFont="1" applyFill="1" applyBorder="1"/>
    <xf numFmtId="0" fontId="11" fillId="2" borderId="0" xfId="0" applyFont="1" applyFill="1" applyBorder="1"/>
    <xf numFmtId="0" fontId="11" fillId="2" borderId="1" xfId="0" applyFont="1" applyFill="1" applyBorder="1"/>
    <xf numFmtId="0" fontId="7" fillId="2" borderId="10" xfId="0" applyFont="1" applyFill="1" applyBorder="1" applyAlignment="1">
      <alignment horizontal="left"/>
    </xf>
    <xf numFmtId="168" fontId="7" fillId="2" borderId="10" xfId="0" applyNumberFormat="1" applyFont="1" applyFill="1" applyBorder="1"/>
    <xf numFmtId="171" fontId="12" fillId="2" borderId="0" xfId="0" applyNumberFormat="1" applyFont="1" applyFill="1" applyBorder="1" applyAlignment="1">
      <alignment horizontal="right"/>
    </xf>
    <xf numFmtId="169" fontId="7" fillId="2" borderId="1" xfId="0" applyNumberFormat="1" applyFont="1" applyFill="1" applyBorder="1" applyAlignment="1">
      <alignment horizontal="left"/>
    </xf>
    <xf numFmtId="167" fontId="12" fillId="4" borderId="0" xfId="2" applyNumberFormat="1" applyFont="1" applyFill="1" applyBorder="1" applyAlignment="1">
      <alignment horizontal="right" vertical="center"/>
    </xf>
    <xf numFmtId="168" fontId="12" fillId="2" borderId="0" xfId="0" applyNumberFormat="1" applyFont="1" applyFill="1" applyBorder="1" applyAlignment="1">
      <alignment horizontal="right"/>
    </xf>
    <xf numFmtId="168" fontId="7" fillId="2" borderId="8" xfId="0" applyNumberFormat="1" applyFont="1" applyFill="1" applyBorder="1"/>
    <xf numFmtId="168" fontId="12" fillId="2" borderId="3" xfId="0" applyNumberFormat="1" applyFont="1" applyFill="1" applyBorder="1" applyAlignment="1">
      <alignment horizontal="right"/>
    </xf>
    <xf numFmtId="169" fontId="7" fillId="2" borderId="5" xfId="0" applyNumberFormat="1" applyFont="1" applyFill="1" applyBorder="1" applyAlignment="1">
      <alignment horizontal="left"/>
    </xf>
    <xf numFmtId="0" fontId="6" fillId="3" borderId="0" xfId="0" applyFont="1" applyFill="1" applyBorder="1"/>
    <xf numFmtId="0" fontId="6" fillId="2" borderId="0" xfId="0" applyFont="1" applyFill="1" applyBorder="1" applyAlignment="1">
      <alignment horizontal="center" vertical="center"/>
    </xf>
    <xf numFmtId="0" fontId="7" fillId="2" borderId="0" xfId="0" applyFont="1" applyFill="1" applyBorder="1" applyAlignment="1">
      <alignment horizontal="center"/>
    </xf>
    <xf numFmtId="0" fontId="7" fillId="2" borderId="0" xfId="0" applyFont="1" applyFill="1" applyBorder="1" applyAlignment="1">
      <alignment horizontal="center" vertical="center"/>
    </xf>
    <xf numFmtId="43" fontId="4" fillId="6" borderId="14" xfId="1" applyFont="1" applyFill="1" applyBorder="1" applyAlignment="1">
      <alignment horizontal="center"/>
    </xf>
    <xf numFmtId="43" fontId="4" fillId="6" borderId="14" xfId="0" quotePrefix="1" applyNumberFormat="1" applyFont="1" applyFill="1" applyBorder="1" applyAlignment="1">
      <alignment horizontal="center"/>
    </xf>
    <xf numFmtId="0" fontId="6" fillId="7" borderId="0" xfId="0" applyFont="1" applyFill="1" applyBorder="1"/>
    <xf numFmtId="0" fontId="6" fillId="7" borderId="1" xfId="0" applyFont="1" applyFill="1" applyBorder="1"/>
    <xf numFmtId="0" fontId="6" fillId="3" borderId="10" xfId="0" applyFont="1" applyFill="1" applyBorder="1" applyAlignment="1">
      <alignment horizontal="justify"/>
    </xf>
    <xf numFmtId="0" fontId="6" fillId="3" borderId="1" xfId="0" applyFont="1" applyFill="1" applyBorder="1"/>
    <xf numFmtId="0" fontId="6" fillId="2" borderId="0" xfId="0" applyFont="1" applyFill="1" applyBorder="1" applyAlignment="1">
      <alignment horizontal="left" vertical="center"/>
    </xf>
    <xf numFmtId="0" fontId="7" fillId="2" borderId="0" xfId="0" applyFont="1" applyFill="1" applyBorder="1" applyAlignment="1">
      <alignment vertical="center"/>
    </xf>
    <xf numFmtId="0" fontId="7" fillId="3" borderId="0" xfId="0" applyFont="1" applyFill="1" applyBorder="1" applyAlignment="1">
      <alignment vertical="center"/>
    </xf>
    <xf numFmtId="0" fontId="6" fillId="2" borderId="0" xfId="0" quotePrefix="1" applyFont="1" applyFill="1" applyBorder="1" applyAlignment="1">
      <alignment horizontal="left" vertical="center"/>
    </xf>
    <xf numFmtId="0" fontId="7" fillId="3" borderId="0" xfId="0" applyFont="1" applyFill="1" applyBorder="1" applyAlignment="1">
      <alignment horizontal="left" vertical="center"/>
    </xf>
    <xf numFmtId="0" fontId="7" fillId="2" borderId="1" xfId="0" applyFont="1" applyFill="1" applyBorder="1" applyAlignment="1">
      <alignment horizontal="center" vertical="center"/>
    </xf>
    <xf numFmtId="0" fontId="7" fillId="2" borderId="15" xfId="0" applyFont="1" applyFill="1" applyBorder="1" applyAlignment="1">
      <alignment horizontal="center" vertical="center"/>
    </xf>
    <xf numFmtId="43" fontId="7" fillId="2" borderId="0" xfId="1" applyFont="1" applyFill="1" applyBorder="1" applyAlignment="1">
      <alignment horizontal="center" vertical="center"/>
    </xf>
    <xf numFmtId="43" fontId="7" fillId="2" borderId="15" xfId="1" applyFont="1" applyFill="1" applyBorder="1" applyAlignment="1">
      <alignment horizontal="center" vertical="center"/>
    </xf>
    <xf numFmtId="43" fontId="6" fillId="3" borderId="15" xfId="1" applyFont="1" applyFill="1" applyBorder="1" applyAlignment="1">
      <alignment horizontal="center" vertical="center"/>
    </xf>
    <xf numFmtId="43" fontId="6" fillId="3" borderId="0" xfId="1" applyFont="1" applyFill="1" applyBorder="1" applyAlignment="1">
      <alignment horizontal="center" vertical="center"/>
    </xf>
    <xf numFmtId="43" fontId="10" fillId="3" borderId="0" xfId="1" applyFont="1" applyFill="1" applyBorder="1" applyAlignment="1">
      <alignment horizontal="center" vertical="center"/>
    </xf>
    <xf numFmtId="0" fontId="11" fillId="3" borderId="0" xfId="0" applyFont="1" applyFill="1" applyBorder="1" applyAlignment="1">
      <alignment vertical="center"/>
    </xf>
    <xf numFmtId="0" fontId="7" fillId="3" borderId="1" xfId="0" applyFont="1" applyFill="1" applyBorder="1" applyAlignment="1">
      <alignment vertical="center"/>
    </xf>
    <xf numFmtId="0" fontId="7" fillId="3" borderId="7" xfId="0" applyFont="1" applyFill="1" applyBorder="1" applyAlignment="1">
      <alignment vertical="center"/>
    </xf>
    <xf numFmtId="0" fontId="6" fillId="2" borderId="0" xfId="0" applyFont="1" applyFill="1" applyBorder="1" applyAlignment="1">
      <alignment horizontal="center" vertical="center" wrapText="1"/>
    </xf>
    <xf numFmtId="0" fontId="7" fillId="2" borderId="0" xfId="0" applyFont="1" applyFill="1" applyBorder="1" applyAlignment="1">
      <alignment vertical="center" wrapText="1"/>
    </xf>
    <xf numFmtId="43" fontId="7" fillId="2" borderId="2" xfId="1" applyFont="1" applyFill="1" applyBorder="1" applyAlignment="1">
      <alignment vertical="center"/>
    </xf>
    <xf numFmtId="43" fontId="7" fillId="2" borderId="4" xfId="1" applyFont="1" applyFill="1" applyBorder="1" applyAlignment="1">
      <alignment vertical="center"/>
    </xf>
    <xf numFmtId="43" fontId="7" fillId="2" borderId="6" xfId="1" applyFont="1" applyFill="1" applyBorder="1" applyAlignment="1">
      <alignment vertical="center"/>
    </xf>
    <xf numFmtId="0" fontId="7" fillId="2" borderId="1" xfId="0" applyFont="1" applyFill="1" applyBorder="1" applyAlignment="1">
      <alignment vertical="center"/>
    </xf>
    <xf numFmtId="0" fontId="9" fillId="2" borderId="0" xfId="0" applyFont="1" applyFill="1" applyBorder="1" applyAlignment="1">
      <alignment horizontal="left" vertical="center" wrapText="1"/>
    </xf>
    <xf numFmtId="0" fontId="9" fillId="2" borderId="0" xfId="0" applyFont="1" applyFill="1" applyBorder="1" applyAlignment="1">
      <alignment horizontal="left" vertical="center"/>
    </xf>
    <xf numFmtId="0" fontId="7" fillId="3" borderId="2" xfId="0" applyFont="1" applyFill="1" applyBorder="1" applyAlignment="1">
      <alignment vertical="center"/>
    </xf>
    <xf numFmtId="0" fontId="7" fillId="2" borderId="2" xfId="0" applyFont="1" applyFill="1" applyBorder="1" applyAlignment="1">
      <alignment vertical="center"/>
    </xf>
    <xf numFmtId="0" fontId="7" fillId="2" borderId="4" xfId="0" applyFont="1" applyFill="1" applyBorder="1" applyAlignment="1">
      <alignment vertical="center"/>
    </xf>
    <xf numFmtId="169" fontId="7" fillId="2" borderId="0" xfId="0" applyNumberFormat="1" applyFont="1" applyFill="1" applyBorder="1" applyAlignment="1">
      <alignment horizontal="left" vertical="center"/>
    </xf>
    <xf numFmtId="164" fontId="7" fillId="2" borderId="0" xfId="1" applyNumberFormat="1" applyFont="1" applyFill="1" applyBorder="1" applyAlignment="1">
      <alignment vertical="center"/>
    </xf>
    <xf numFmtId="0" fontId="9" fillId="2" borderId="10" xfId="0" applyFont="1" applyFill="1" applyBorder="1" applyAlignment="1">
      <alignment horizontal="left" vertical="center"/>
    </xf>
    <xf numFmtId="0" fontId="7" fillId="2" borderId="10" xfId="0" applyFont="1" applyFill="1" applyBorder="1" applyAlignment="1">
      <alignment horizontal="left" vertical="center"/>
    </xf>
    <xf numFmtId="168" fontId="7" fillId="2" borderId="10" xfId="0" applyNumberFormat="1" applyFont="1" applyFill="1" applyBorder="1" applyAlignment="1">
      <alignment vertical="center"/>
    </xf>
    <xf numFmtId="169" fontId="12" fillId="2" borderId="0" xfId="0" applyNumberFormat="1" applyFont="1" applyFill="1" applyBorder="1" applyAlignment="1">
      <alignment horizontal="right" vertical="center"/>
    </xf>
    <xf numFmtId="168" fontId="13" fillId="2" borderId="10" xfId="0" applyNumberFormat="1" applyFont="1" applyFill="1" applyBorder="1" applyAlignment="1">
      <alignment vertical="center"/>
    </xf>
    <xf numFmtId="169" fontId="7" fillId="2" borderId="0" xfId="0" applyNumberFormat="1" applyFont="1" applyFill="1" applyBorder="1" applyAlignment="1">
      <alignment horizontal="right" vertical="center"/>
    </xf>
    <xf numFmtId="167" fontId="12" fillId="2" borderId="0" xfId="2" applyNumberFormat="1" applyFont="1" applyFill="1" applyBorder="1" applyAlignment="1">
      <alignment horizontal="right" vertical="center"/>
    </xf>
    <xf numFmtId="164" fontId="12" fillId="2" borderId="0" xfId="1" applyNumberFormat="1" applyFont="1" applyFill="1" applyBorder="1" applyAlignment="1">
      <alignment horizontal="right" vertical="center"/>
    </xf>
    <xf numFmtId="170" fontId="12" fillId="2" borderId="0" xfId="0" applyNumberFormat="1" applyFont="1" applyFill="1" applyBorder="1" applyAlignment="1">
      <alignment horizontal="right" vertical="center"/>
    </xf>
    <xf numFmtId="168" fontId="7" fillId="2" borderId="8" xfId="0" applyNumberFormat="1" applyFont="1" applyFill="1" applyBorder="1" applyAlignment="1">
      <alignment vertical="center"/>
    </xf>
    <xf numFmtId="10" fontId="7" fillId="2" borderId="3" xfId="2" applyNumberFormat="1" applyFont="1" applyFill="1" applyBorder="1" applyAlignment="1">
      <alignment horizontal="right" vertical="center"/>
    </xf>
    <xf numFmtId="169" fontId="7" fillId="2" borderId="3" xfId="0" applyNumberFormat="1" applyFont="1" applyFill="1" applyBorder="1" applyAlignment="1">
      <alignment horizontal="left" vertical="center"/>
    </xf>
    <xf numFmtId="0" fontId="7" fillId="2" borderId="5" xfId="0" applyFont="1" applyFill="1" applyBorder="1" applyAlignment="1">
      <alignment vertical="center"/>
    </xf>
    <xf numFmtId="168" fontId="7" fillId="2" borderId="0" xfId="0" applyNumberFormat="1" applyFont="1" applyFill="1" applyBorder="1" applyAlignment="1">
      <alignment vertical="center"/>
    </xf>
    <xf numFmtId="170" fontId="14" fillId="2" borderId="0" xfId="0" applyNumberFormat="1" applyFont="1" applyFill="1" applyBorder="1" applyAlignment="1">
      <alignment horizontal="right" vertical="center"/>
    </xf>
    <xf numFmtId="169" fontId="7" fillId="2" borderId="0" xfId="0" quotePrefix="1" applyNumberFormat="1" applyFont="1" applyFill="1" applyBorder="1" applyAlignment="1">
      <alignment horizontal="left" vertical="center"/>
    </xf>
    <xf numFmtId="0" fontId="6" fillId="3" borderId="0" xfId="0" applyFont="1" applyFill="1" applyBorder="1" applyAlignment="1">
      <alignment horizontal="center" vertical="center"/>
    </xf>
    <xf numFmtId="168" fontId="7" fillId="3" borderId="0" xfId="0" applyNumberFormat="1" applyFont="1" applyFill="1" applyBorder="1" applyAlignment="1">
      <alignment vertical="center"/>
    </xf>
    <xf numFmtId="10" fontId="7" fillId="3" borderId="0" xfId="2" applyNumberFormat="1" applyFont="1" applyFill="1" applyBorder="1" applyAlignment="1">
      <alignment horizontal="right" vertical="center"/>
    </xf>
    <xf numFmtId="169" fontId="7" fillId="3" borderId="0" xfId="0" applyNumberFormat="1" applyFont="1" applyFill="1" applyBorder="1" applyAlignment="1">
      <alignment horizontal="left" vertical="center"/>
    </xf>
    <xf numFmtId="43" fontId="7" fillId="3" borderId="0" xfId="1" applyNumberFormat="1" applyFont="1" applyFill="1" applyBorder="1" applyAlignment="1">
      <alignment horizontal="right" vertical="center"/>
    </xf>
    <xf numFmtId="169" fontId="14" fillId="3" borderId="0" xfId="0" applyNumberFormat="1" applyFont="1" applyFill="1" applyBorder="1" applyAlignment="1">
      <alignment horizontal="right" vertical="center"/>
    </xf>
    <xf numFmtId="0" fontId="15" fillId="8" borderId="0" xfId="0" applyFont="1" applyFill="1" applyBorder="1" applyAlignment="1">
      <alignment horizontal="justify" vertical="center" wrapText="1"/>
    </xf>
    <xf numFmtId="0" fontId="7" fillId="2" borderId="0" xfId="0" applyFont="1" applyFill="1" applyBorder="1" applyAlignment="1">
      <alignment horizontal="left"/>
    </xf>
    <xf numFmtId="0" fontId="7" fillId="2" borderId="0" xfId="0" applyFont="1" applyFill="1" applyBorder="1" applyAlignment="1">
      <alignment horizontal="left" indent="2"/>
    </xf>
    <xf numFmtId="0" fontId="5" fillId="6" borderId="13" xfId="0" applyFont="1" applyFill="1" applyBorder="1" applyAlignment="1">
      <alignment horizontal="left"/>
    </xf>
    <xf numFmtId="0" fontId="6" fillId="2" borderId="14" xfId="0" applyFont="1" applyFill="1" applyBorder="1"/>
    <xf numFmtId="0" fontId="7" fillId="2" borderId="14" xfId="0" applyFont="1" applyFill="1" applyBorder="1"/>
    <xf numFmtId="0" fontId="5" fillId="6" borderId="3" xfId="0" applyFont="1" applyFill="1" applyBorder="1" applyAlignment="1">
      <alignment horizontal="center"/>
    </xf>
    <xf numFmtId="0" fontId="5" fillId="6" borderId="3" xfId="0" applyFont="1" applyFill="1" applyBorder="1" applyAlignment="1">
      <alignment horizontal="left"/>
    </xf>
    <xf numFmtId="0" fontId="15" fillId="3" borderId="0" xfId="0" applyFont="1" applyFill="1" applyBorder="1" applyAlignment="1">
      <alignment horizontal="justify" vertical="center" wrapText="1"/>
    </xf>
    <xf numFmtId="0" fontId="17" fillId="2" borderId="2" xfId="0" applyFont="1" applyFill="1" applyBorder="1"/>
    <xf numFmtId="0" fontId="17" fillId="2" borderId="0" xfId="0" applyFont="1" applyFill="1" applyBorder="1"/>
    <xf numFmtId="0" fontId="6" fillId="2" borderId="2" xfId="0" applyFont="1" applyFill="1" applyBorder="1" applyAlignment="1">
      <alignment horizontal="left"/>
    </xf>
    <xf numFmtId="0" fontId="6" fillId="7" borderId="0" xfId="0" applyFont="1" applyFill="1" applyBorder="1" applyAlignment="1">
      <alignment horizontal="justify"/>
    </xf>
    <xf numFmtId="0" fontId="7" fillId="2" borderId="15" xfId="0" applyFont="1" applyFill="1" applyBorder="1"/>
    <xf numFmtId="0" fontId="5" fillId="6" borderId="6" xfId="0" applyFont="1" applyFill="1" applyBorder="1" applyAlignment="1">
      <alignment vertical="center" wrapText="1"/>
    </xf>
    <xf numFmtId="0" fontId="4" fillId="6" borderId="2" xfId="0" applyFont="1" applyFill="1" applyBorder="1" applyAlignment="1">
      <alignment vertical="center"/>
    </xf>
    <xf numFmtId="0" fontId="4" fillId="6" borderId="2"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7" xfId="0" applyFont="1" applyFill="1" applyBorder="1" applyAlignment="1">
      <alignment vertical="center" wrapText="1"/>
    </xf>
    <xf numFmtId="0" fontId="4" fillId="6" borderId="3"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7" xfId="0" applyFont="1" applyFill="1" applyBorder="1" applyAlignment="1">
      <alignment horizontal="center" vertical="center"/>
    </xf>
    <xf numFmtId="0" fontId="17" fillId="2" borderId="0" xfId="0" applyFont="1" applyFill="1" applyBorder="1" applyAlignment="1">
      <alignment horizontal="left" vertical="center"/>
    </xf>
    <xf numFmtId="43" fontId="4" fillId="6" borderId="14" xfId="1" applyFont="1" applyFill="1" applyBorder="1" applyAlignment="1">
      <alignment horizontal="center" vertical="center"/>
    </xf>
    <xf numFmtId="0" fontId="4" fillId="9" borderId="14" xfId="0" applyFont="1" applyFill="1" applyBorder="1" applyAlignment="1">
      <alignment horizontal="center" vertical="center" wrapText="1"/>
    </xf>
    <xf numFmtId="0" fontId="4" fillId="9" borderId="14" xfId="0" applyFont="1" applyFill="1" applyBorder="1" applyAlignment="1">
      <alignment horizontal="center" vertical="center"/>
    </xf>
    <xf numFmtId="43" fontId="4" fillId="6" borderId="14" xfId="0" applyNumberFormat="1" applyFont="1" applyFill="1" applyBorder="1" applyAlignment="1">
      <alignment horizontal="center" vertical="center"/>
    </xf>
    <xf numFmtId="0" fontId="6" fillId="10" borderId="0" xfId="0" applyFont="1" applyFill="1" applyBorder="1" applyAlignment="1">
      <alignment horizontal="justify"/>
    </xf>
    <xf numFmtId="0" fontId="6" fillId="10" borderId="0" xfId="0" applyFont="1" applyFill="1" applyBorder="1"/>
    <xf numFmtId="0" fontId="6" fillId="10" borderId="1" xfId="0" applyFont="1" applyFill="1" applyBorder="1"/>
    <xf numFmtId="0" fontId="7" fillId="9" borderId="0" xfId="0" applyFont="1" applyFill="1" applyBorder="1" applyAlignment="1">
      <alignment horizontal="left"/>
    </xf>
    <xf numFmtId="0" fontId="6" fillId="10" borderId="10" xfId="0" applyFont="1" applyFill="1" applyBorder="1" applyAlignment="1">
      <alignment horizontal="justify"/>
    </xf>
    <xf numFmtId="0" fontId="22" fillId="9" borderId="2" xfId="0" applyFont="1" applyFill="1" applyBorder="1" applyAlignment="1">
      <alignment horizontal="left" vertical="center"/>
    </xf>
    <xf numFmtId="167" fontId="12" fillId="10" borderId="0" xfId="2" applyNumberFormat="1" applyFont="1" applyFill="1" applyBorder="1" applyAlignment="1">
      <alignment horizontal="right" vertical="center"/>
    </xf>
    <xf numFmtId="0" fontId="6" fillId="3" borderId="0" xfId="0" applyFont="1" applyFill="1"/>
    <xf numFmtId="0" fontId="7" fillId="3" borderId="0" xfId="0" applyFont="1" applyFill="1"/>
    <xf numFmtId="166" fontId="7" fillId="3" borderId="0" xfId="0" applyNumberFormat="1" applyFont="1" applyFill="1"/>
    <xf numFmtId="164" fontId="7" fillId="3" borderId="0" xfId="1" applyNumberFormat="1" applyFont="1" applyFill="1"/>
    <xf numFmtId="9" fontId="7" fillId="3" borderId="0" xfId="2" applyFont="1" applyFill="1"/>
    <xf numFmtId="172" fontId="7" fillId="3" borderId="0" xfId="0" applyNumberFormat="1" applyFont="1" applyFill="1"/>
    <xf numFmtId="165" fontId="7" fillId="3" borderId="0" xfId="0" applyNumberFormat="1" applyFont="1" applyFill="1"/>
    <xf numFmtId="0" fontId="5" fillId="9" borderId="6" xfId="0" applyFont="1" applyFill="1" applyBorder="1"/>
    <xf numFmtId="1" fontId="4" fillId="9" borderId="2" xfId="0" applyNumberFormat="1" applyFont="1" applyFill="1" applyBorder="1"/>
    <xf numFmtId="0" fontId="4" fillId="9" borderId="2" xfId="0" applyFont="1" applyFill="1" applyBorder="1"/>
    <xf numFmtId="0" fontId="4" fillId="9" borderId="2" xfId="0" applyFont="1" applyFill="1" applyBorder="1" applyAlignment="1">
      <alignment horizontal="center"/>
    </xf>
    <xf numFmtId="0" fontId="4" fillId="9" borderId="4" xfId="0" applyFont="1" applyFill="1" applyBorder="1"/>
    <xf numFmtId="0" fontId="4" fillId="6" borderId="14" xfId="0" applyFont="1" applyFill="1" applyBorder="1" applyAlignment="1">
      <alignment horizontal="center" vertical="center"/>
    </xf>
    <xf numFmtId="0" fontId="4" fillId="9" borderId="7" xfId="0" applyFont="1" applyFill="1" applyBorder="1"/>
    <xf numFmtId="0" fontId="4" fillId="9" borderId="3" xfId="0" applyFont="1" applyFill="1" applyBorder="1" applyAlignment="1">
      <alignment horizontal="center"/>
    </xf>
    <xf numFmtId="0" fontId="4" fillId="9" borderId="5" xfId="0" applyFont="1" applyFill="1" applyBorder="1" applyAlignment="1">
      <alignment horizontal="center"/>
    </xf>
    <xf numFmtId="0" fontId="7" fillId="3" borderId="0" xfId="0" applyFont="1" applyFill="1" applyAlignment="1">
      <alignment horizontal="center" vertical="center"/>
    </xf>
    <xf numFmtId="14" fontId="7" fillId="3" borderId="0" xfId="0" applyNumberFormat="1" applyFont="1" applyFill="1" applyAlignment="1">
      <alignment horizontal="center" vertical="center"/>
    </xf>
    <xf numFmtId="164" fontId="7" fillId="3" borderId="0" xfId="0" applyNumberFormat="1" applyFont="1" applyFill="1" applyAlignment="1">
      <alignment vertical="center"/>
    </xf>
    <xf numFmtId="0" fontId="7" fillId="3" borderId="15" xfId="0" applyFont="1" applyFill="1" applyBorder="1"/>
    <xf numFmtId="0" fontId="7" fillId="3" borderId="0" xfId="0" applyFont="1" applyFill="1" applyBorder="1" applyAlignment="1">
      <alignment horizontal="center"/>
    </xf>
    <xf numFmtId="0" fontId="7" fillId="3" borderId="1" xfId="0" applyFont="1" applyFill="1" applyBorder="1"/>
    <xf numFmtId="0" fontId="6" fillId="3" borderId="15" xfId="0" applyFont="1" applyFill="1" applyBorder="1"/>
    <xf numFmtId="0" fontId="7" fillId="3" borderId="15" xfId="0" applyFont="1" applyFill="1" applyBorder="1" applyAlignment="1">
      <alignment horizontal="left" indent="1"/>
    </xf>
    <xf numFmtId="43" fontId="7" fillId="3" borderId="0" xfId="1" applyFont="1" applyFill="1" applyBorder="1"/>
    <xf numFmtId="43" fontId="7" fillId="3" borderId="1" xfId="1" applyFont="1" applyFill="1" applyBorder="1"/>
    <xf numFmtId="0" fontId="7" fillId="3" borderId="15" xfId="0" applyFont="1" applyFill="1" applyBorder="1" applyAlignment="1">
      <alignment horizontal="left" indent="3"/>
    </xf>
    <xf numFmtId="0" fontId="9" fillId="3" borderId="15" xfId="0" applyFont="1" applyFill="1" applyBorder="1" applyAlignment="1">
      <alignment horizontal="left"/>
    </xf>
    <xf numFmtId="43" fontId="4" fillId="9" borderId="14" xfId="0" applyNumberFormat="1" applyFont="1" applyFill="1" applyBorder="1" applyAlignment="1">
      <alignment horizontal="center" vertical="center"/>
    </xf>
    <xf numFmtId="0" fontId="7" fillId="3" borderId="0" xfId="0" applyFont="1" applyFill="1" applyAlignment="1">
      <alignment vertical="center"/>
    </xf>
    <xf numFmtId="164" fontId="7" fillId="3" borderId="0" xfId="0" applyNumberFormat="1" applyFont="1" applyFill="1"/>
    <xf numFmtId="166" fontId="7" fillId="3" borderId="0" xfId="0" applyNumberFormat="1" applyFont="1" applyFill="1" applyAlignment="1">
      <alignment horizontal="center"/>
    </xf>
    <xf numFmtId="165" fontId="7" fillId="3" borderId="0" xfId="0" applyNumberFormat="1" applyFont="1" applyFill="1" applyAlignment="1">
      <alignment horizontal="center"/>
    </xf>
    <xf numFmtId="0" fontId="7" fillId="3" borderId="0" xfId="0" applyFont="1" applyFill="1" applyAlignment="1">
      <alignment horizontal="center"/>
    </xf>
    <xf numFmtId="164" fontId="6" fillId="3" borderId="0" xfId="0" applyNumberFormat="1" applyFont="1" applyFill="1"/>
    <xf numFmtId="1" fontId="4" fillId="9" borderId="14" xfId="0" applyNumberFormat="1" applyFont="1" applyFill="1" applyBorder="1" applyAlignment="1">
      <alignment horizontal="center" vertical="center"/>
    </xf>
    <xf numFmtId="2" fontId="4" fillId="9" borderId="14" xfId="0" applyNumberFormat="1" applyFont="1" applyFill="1" applyBorder="1" applyAlignment="1">
      <alignment horizontal="center" vertical="center"/>
    </xf>
    <xf numFmtId="0" fontId="5" fillId="6" borderId="6" xfId="0" applyFont="1" applyFill="1" applyBorder="1"/>
    <xf numFmtId="0" fontId="5" fillId="6" borderId="9" xfId="0" applyFont="1" applyFill="1" applyBorder="1"/>
    <xf numFmtId="0" fontId="4" fillId="6" borderId="7" xfId="0" applyFont="1" applyFill="1" applyBorder="1" applyAlignment="1">
      <alignment horizontal="center"/>
    </xf>
    <xf numFmtId="0" fontId="4" fillId="6" borderId="8" xfId="0" applyFont="1" applyFill="1" applyBorder="1" applyAlignment="1">
      <alignment horizontal="center"/>
    </xf>
    <xf numFmtId="0" fontId="4" fillId="6" borderId="3" xfId="0" applyFont="1" applyFill="1" applyBorder="1" applyAlignment="1">
      <alignment horizontal="center"/>
    </xf>
    <xf numFmtId="0" fontId="4" fillId="6" borderId="5" xfId="0" applyFont="1" applyFill="1" applyBorder="1" applyAlignment="1">
      <alignment horizontal="center"/>
    </xf>
    <xf numFmtId="43" fontId="7" fillId="3" borderId="0" xfId="1" applyFont="1" applyFill="1" applyBorder="1" applyAlignment="1">
      <alignment horizontal="center" vertical="center"/>
    </xf>
    <xf numFmtId="43" fontId="7" fillId="3" borderId="1" xfId="1" applyFont="1" applyFill="1" applyBorder="1" applyAlignment="1">
      <alignment horizontal="center" vertical="center"/>
    </xf>
    <xf numFmtId="0" fontId="4" fillId="10" borderId="14" xfId="0" applyFont="1" applyFill="1" applyBorder="1" applyAlignment="1">
      <alignment horizontal="center" vertical="center"/>
    </xf>
    <xf numFmtId="0" fontId="6" fillId="10" borderId="14" xfId="0" applyFont="1" applyFill="1" applyBorder="1" applyAlignment="1">
      <alignment horizontal="center" vertical="center"/>
    </xf>
    <xf numFmtId="0" fontId="5" fillId="2" borderId="0" xfId="0" applyFont="1" applyFill="1"/>
    <xf numFmtId="0" fontId="6" fillId="2" borderId="0" xfId="0" applyFont="1" applyFill="1"/>
    <xf numFmtId="0" fontId="7" fillId="2" borderId="0" xfId="0" applyFont="1" applyFill="1"/>
    <xf numFmtId="166" fontId="7" fillId="2" borderId="0" xfId="0" applyNumberFormat="1" applyFont="1" applyFill="1"/>
    <xf numFmtId="0" fontId="5" fillId="2" borderId="0" xfId="0" applyFont="1" applyFill="1" applyAlignment="1">
      <alignment vertical="center"/>
    </xf>
    <xf numFmtId="0" fontId="4" fillId="6" borderId="11" xfId="0" applyFont="1" applyFill="1" applyBorder="1" applyAlignment="1">
      <alignment vertical="center"/>
    </xf>
    <xf numFmtId="0" fontId="4" fillId="6" borderId="11" xfId="0" applyFont="1" applyFill="1" applyBorder="1" applyAlignment="1">
      <alignment horizontal="center" vertical="center" wrapText="1"/>
    </xf>
    <xf numFmtId="0" fontId="5" fillId="6" borderId="11" xfId="0" applyFont="1" applyFill="1" applyBorder="1" applyAlignment="1">
      <alignment vertical="center"/>
    </xf>
    <xf numFmtId="0" fontId="7" fillId="2" borderId="0" xfId="0" applyFont="1" applyFill="1" applyAlignment="1">
      <alignment vertical="center"/>
    </xf>
    <xf numFmtId="3" fontId="7" fillId="3" borderId="0" xfId="0" applyNumberFormat="1" applyFont="1" applyFill="1" applyBorder="1" applyAlignment="1">
      <alignment horizontal="center"/>
    </xf>
    <xf numFmtId="173" fontId="7" fillId="3" borderId="0" xfId="0" applyNumberFormat="1" applyFont="1" applyFill="1" applyBorder="1" applyAlignment="1">
      <alignment horizontal="center"/>
    </xf>
    <xf numFmtId="2" fontId="7" fillId="3" borderId="0" xfId="1" applyNumberFormat="1" applyFont="1" applyFill="1" applyBorder="1" applyAlignment="1">
      <alignment horizontal="center"/>
    </xf>
    <xf numFmtId="1" fontId="7" fillId="3" borderId="0" xfId="1" applyNumberFormat="1" applyFont="1" applyFill="1" applyBorder="1" applyAlignment="1">
      <alignment horizontal="center"/>
    </xf>
    <xf numFmtId="3" fontId="7" fillId="2" borderId="0" xfId="0" applyNumberFormat="1" applyFont="1" applyFill="1" applyBorder="1" applyAlignment="1">
      <alignment horizontal="center"/>
    </xf>
    <xf numFmtId="173" fontId="7" fillId="2" borderId="0" xfId="0" applyNumberFormat="1" applyFont="1" applyFill="1" applyBorder="1" applyAlignment="1">
      <alignment horizontal="center"/>
    </xf>
    <xf numFmtId="14" fontId="7" fillId="3" borderId="0" xfId="0" applyNumberFormat="1" applyFont="1" applyFill="1" applyAlignment="1">
      <alignment horizontal="center"/>
    </xf>
    <xf numFmtId="2" fontId="7" fillId="2" borderId="0" xfId="1" applyNumberFormat="1" applyFont="1" applyFill="1" applyBorder="1" applyAlignment="1">
      <alignment horizontal="center"/>
    </xf>
    <xf numFmtId="1" fontId="7" fillId="2" borderId="0" xfId="1" applyNumberFormat="1" applyFont="1" applyFill="1" applyBorder="1" applyAlignment="1">
      <alignment horizontal="center"/>
    </xf>
    <xf numFmtId="3" fontId="6" fillId="2" borderId="0" xfId="0" applyNumberFormat="1" applyFont="1" applyFill="1" applyAlignment="1">
      <alignment horizontal="center"/>
    </xf>
    <xf numFmtId="174" fontId="7" fillId="2" borderId="0" xfId="0" applyNumberFormat="1" applyFont="1" applyFill="1"/>
    <xf numFmtId="2" fontId="6" fillId="2" borderId="0" xfId="0" applyNumberFormat="1" applyFont="1" applyFill="1" applyAlignment="1">
      <alignment horizontal="center"/>
    </xf>
    <xf numFmtId="0" fontId="7" fillId="2" borderId="3" xfId="0" applyFont="1" applyFill="1" applyBorder="1"/>
    <xf numFmtId="2" fontId="6" fillId="2" borderId="3" xfId="0" applyNumberFormat="1" applyFont="1" applyFill="1" applyBorder="1" applyAlignment="1">
      <alignment horizontal="center"/>
    </xf>
    <xf numFmtId="0" fontId="6" fillId="2" borderId="3" xfId="0" applyFont="1" applyFill="1" applyBorder="1"/>
    <xf numFmtId="0" fontId="7" fillId="2" borderId="0" xfId="0" applyFont="1" applyFill="1" applyAlignment="1">
      <alignment horizontal="right"/>
    </xf>
    <xf numFmtId="0" fontId="5" fillId="3" borderId="0" xfId="0" applyFont="1" applyFill="1"/>
    <xf numFmtId="0" fontId="6" fillId="2" borderId="15" xfId="0" applyFont="1" applyFill="1" applyBorder="1"/>
    <xf numFmtId="0" fontId="6" fillId="3" borderId="14" xfId="0" applyFont="1" applyFill="1" applyBorder="1" applyAlignment="1">
      <alignment horizontal="center"/>
    </xf>
    <xf numFmtId="43" fontId="7" fillId="2" borderId="0" xfId="0" applyNumberFormat="1" applyFont="1" applyFill="1" applyBorder="1"/>
    <xf numFmtId="43" fontId="7" fillId="2" borderId="1" xfId="1" applyFont="1" applyFill="1" applyBorder="1" applyAlignment="1">
      <alignment horizontal="center" vertical="center"/>
    </xf>
    <xf numFmtId="0" fontId="7" fillId="3" borderId="14" xfId="0" applyFont="1" applyFill="1" applyBorder="1" applyAlignment="1">
      <alignment horizontal="center"/>
    </xf>
    <xf numFmtId="14" fontId="7" fillId="3" borderId="14" xfId="0" applyNumberFormat="1" applyFont="1" applyFill="1" applyBorder="1" applyAlignment="1">
      <alignment horizontal="center"/>
    </xf>
    <xf numFmtId="164" fontId="7" fillId="3" borderId="14" xfId="0" applyNumberFormat="1" applyFont="1" applyFill="1" applyBorder="1"/>
    <xf numFmtId="164" fontId="7" fillId="3" borderId="14" xfId="0" applyNumberFormat="1" applyFont="1" applyFill="1" applyBorder="1" applyAlignment="1"/>
    <xf numFmtId="0" fontId="9" fillId="2" borderId="15" xfId="0" applyFont="1" applyFill="1" applyBorder="1" applyAlignment="1">
      <alignment horizontal="left"/>
    </xf>
    <xf numFmtId="0" fontId="5" fillId="3" borderId="0" xfId="0" applyFont="1" applyFill="1" applyAlignment="1">
      <alignment vertical="center"/>
    </xf>
    <xf numFmtId="0" fontId="7" fillId="3" borderId="14" xfId="0" applyFont="1" applyFill="1" applyBorder="1" applyAlignment="1">
      <alignment horizontal="center" vertical="center"/>
    </xf>
    <xf numFmtId="14" fontId="7" fillId="3" borderId="14" xfId="0" applyNumberFormat="1" applyFont="1" applyFill="1" applyBorder="1" applyAlignment="1">
      <alignment horizontal="center" vertical="center"/>
    </xf>
    <xf numFmtId="164" fontId="7" fillId="3" borderId="14" xfId="0" applyNumberFormat="1" applyFont="1" applyFill="1" applyBorder="1" applyAlignment="1">
      <alignment vertical="center"/>
    </xf>
    <xf numFmtId="164" fontId="7" fillId="5" borderId="14" xfId="0" applyNumberFormat="1" applyFont="1" applyFill="1" applyBorder="1"/>
    <xf numFmtId="164" fontId="6" fillId="3" borderId="14" xfId="0" applyNumberFormat="1" applyFont="1" applyFill="1" applyBorder="1"/>
    <xf numFmtId="164" fontId="7" fillId="3" borderId="0" xfId="0" applyNumberFormat="1" applyFont="1" applyFill="1" applyAlignment="1"/>
    <xf numFmtId="0" fontId="7" fillId="3" borderId="6" xfId="0" applyFont="1" applyFill="1" applyBorder="1"/>
    <xf numFmtId="0" fontId="7" fillId="3" borderId="9" xfId="0" applyFont="1" applyFill="1" applyBorder="1"/>
    <xf numFmtId="0" fontId="6" fillId="3" borderId="12" xfId="0" applyFont="1" applyFill="1" applyBorder="1" applyAlignment="1">
      <alignment horizontal="center"/>
    </xf>
    <xf numFmtId="0" fontId="6" fillId="3" borderId="11" xfId="0" applyFont="1" applyFill="1" applyBorder="1" applyAlignment="1">
      <alignment horizontal="center"/>
    </xf>
    <xf numFmtId="0" fontId="6" fillId="3" borderId="13" xfId="0" applyFont="1" applyFill="1" applyBorder="1" applyAlignment="1">
      <alignment horizontal="center"/>
    </xf>
    <xf numFmtId="0" fontId="6" fillId="3" borderId="7" xfId="0" applyFont="1" applyFill="1" applyBorder="1" applyAlignment="1">
      <alignment horizontal="center"/>
    </xf>
    <xf numFmtId="0" fontId="6" fillId="3" borderId="8" xfId="0" applyFont="1" applyFill="1" applyBorder="1" applyAlignment="1">
      <alignment horizontal="center"/>
    </xf>
    <xf numFmtId="0" fontId="6" fillId="3" borderId="3" xfId="0" applyFont="1" applyFill="1" applyBorder="1" applyAlignment="1">
      <alignment horizontal="center"/>
    </xf>
    <xf numFmtId="0" fontId="6" fillId="3" borderId="5" xfId="0" applyFont="1" applyFill="1" applyBorder="1" applyAlignment="1">
      <alignment horizontal="center"/>
    </xf>
    <xf numFmtId="0" fontId="7" fillId="2" borderId="15" xfId="0" applyFont="1" applyFill="1" applyBorder="1" applyAlignment="1">
      <alignment horizontal="left" indent="1"/>
    </xf>
    <xf numFmtId="0" fontId="7" fillId="2" borderId="15" xfId="0" applyFont="1" applyFill="1" applyBorder="1" applyAlignment="1">
      <alignment horizontal="left" indent="3"/>
    </xf>
    <xf numFmtId="0" fontId="4" fillId="6" borderId="6" xfId="0" applyFont="1" applyFill="1" applyBorder="1" applyAlignment="1">
      <alignment horizontal="center" vertical="center"/>
    </xf>
    <xf numFmtId="0" fontId="4" fillId="6" borderId="7" xfId="0" applyFont="1" applyFill="1" applyBorder="1" applyAlignment="1">
      <alignment horizontal="center" vertical="center"/>
    </xf>
    <xf numFmtId="0" fontId="17" fillId="2" borderId="0" xfId="0" quotePrefix="1" applyFont="1" applyFill="1" applyBorder="1" applyAlignment="1">
      <alignment horizontal="left" vertical="center"/>
    </xf>
    <xf numFmtId="0" fontId="7" fillId="2" borderId="4" xfId="0" applyFont="1" applyFill="1" applyBorder="1" applyAlignment="1">
      <alignment vertical="center" wrapText="1"/>
    </xf>
    <xf numFmtId="0" fontId="6" fillId="2" borderId="1" xfId="0" applyFont="1" applyFill="1" applyBorder="1" applyAlignment="1">
      <alignment vertical="center" wrapText="1"/>
    </xf>
    <xf numFmtId="0" fontId="7" fillId="2" borderId="1" xfId="0" applyFont="1" applyFill="1" applyBorder="1" applyAlignment="1">
      <alignment vertical="center" wrapText="1"/>
    </xf>
    <xf numFmtId="0" fontId="7" fillId="2" borderId="1" xfId="0" applyFont="1" applyFill="1" applyBorder="1" applyAlignment="1">
      <alignment horizontal="left" vertical="center" wrapText="1" indent="1"/>
    </xf>
    <xf numFmtId="0" fontId="7" fillId="2" borderId="1" xfId="0" applyFont="1" applyFill="1" applyBorder="1" applyAlignment="1">
      <alignment horizontal="left" vertical="center" wrapText="1"/>
    </xf>
    <xf numFmtId="0" fontId="15" fillId="8" borderId="1" xfId="0" applyFont="1" applyFill="1" applyBorder="1" applyAlignment="1">
      <alignment horizontal="justify" vertical="center" wrapText="1"/>
    </xf>
    <xf numFmtId="0" fontId="7" fillId="2" borderId="5" xfId="0" applyFont="1" applyFill="1" applyBorder="1" applyAlignment="1">
      <alignment horizontal="left" vertical="center" wrapText="1"/>
    </xf>
    <xf numFmtId="0" fontId="4" fillId="6" borderId="13" xfId="0" applyFont="1" applyFill="1" applyBorder="1" applyAlignment="1">
      <alignment horizontal="center" vertical="center" wrapText="1"/>
    </xf>
    <xf numFmtId="0" fontId="4" fillId="9" borderId="13" xfId="0" applyFont="1" applyFill="1" applyBorder="1" applyAlignment="1">
      <alignment horizontal="center" vertical="center" wrapText="1"/>
    </xf>
    <xf numFmtId="0" fontId="6" fillId="2" borderId="4" xfId="0" applyFont="1" applyFill="1" applyBorder="1" applyAlignment="1">
      <alignment vertical="center" wrapText="1"/>
    </xf>
    <xf numFmtId="0" fontId="15" fillId="8" borderId="5" xfId="0" applyFont="1" applyFill="1" applyBorder="1" applyAlignment="1">
      <alignment horizontal="justify" vertical="center" wrapText="1"/>
    </xf>
    <xf numFmtId="0" fontId="4" fillId="6" borderId="5" xfId="0" applyFont="1" applyFill="1" applyBorder="1" applyAlignment="1">
      <alignment horizontal="center" vertical="center" wrapText="1"/>
    </xf>
    <xf numFmtId="0" fontId="20" fillId="2" borderId="2" xfId="0" applyFont="1" applyFill="1" applyBorder="1" applyAlignment="1">
      <alignment horizontal="left" vertical="center"/>
    </xf>
    <xf numFmtId="0" fontId="20" fillId="0" borderId="0" xfId="0" applyFont="1" applyBorder="1" applyAlignment="1">
      <alignment horizontal="justify" vertical="center"/>
    </xf>
    <xf numFmtId="0" fontId="7" fillId="2" borderId="14"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7" xfId="0" applyFont="1" applyFill="1" applyBorder="1"/>
    <xf numFmtId="0" fontId="7" fillId="6" borderId="18" xfId="0" applyFont="1" applyFill="1" applyBorder="1"/>
    <xf numFmtId="0" fontId="7" fillId="6" borderId="21" xfId="0" applyFont="1" applyFill="1" applyBorder="1"/>
    <xf numFmtId="0" fontId="7" fillId="2" borderId="12" xfId="0" applyFont="1" applyFill="1" applyBorder="1"/>
    <xf numFmtId="0" fontId="6" fillId="2" borderId="12" xfId="0" applyFont="1" applyFill="1" applyBorder="1"/>
    <xf numFmtId="43" fontId="6" fillId="3" borderId="0" xfId="1" applyFont="1" applyFill="1" applyBorder="1" applyAlignment="1">
      <alignment horizontal="center"/>
    </xf>
    <xf numFmtId="0" fontId="17" fillId="2" borderId="0" xfId="0" applyFont="1" applyFill="1" applyBorder="1" applyAlignment="1">
      <alignment horizontal="left"/>
    </xf>
    <xf numFmtId="0" fontId="4" fillId="6" borderId="17" xfId="0" applyFont="1" applyFill="1" applyBorder="1" applyAlignment="1">
      <alignment horizontal="center" vertical="center" wrapText="1"/>
    </xf>
    <xf numFmtId="0" fontId="4" fillId="6" borderId="20" xfId="0" applyFont="1" applyFill="1" applyBorder="1" applyAlignment="1">
      <alignment horizontal="center" vertical="center" wrapText="1"/>
    </xf>
    <xf numFmtId="0" fontId="4" fillId="6" borderId="16" xfId="0" applyFont="1" applyFill="1" applyBorder="1" applyAlignment="1">
      <alignment horizontal="center" vertical="center" wrapText="1"/>
    </xf>
    <xf numFmtId="0" fontId="4" fillId="6" borderId="22" xfId="0" applyFont="1" applyFill="1" applyBorder="1" applyAlignment="1">
      <alignment horizontal="center" vertical="center" wrapText="1"/>
    </xf>
    <xf numFmtId="0" fontId="4" fillId="6" borderId="19" xfId="0" applyFont="1" applyFill="1" applyBorder="1" applyAlignment="1">
      <alignment horizontal="center" vertical="center" wrapText="1"/>
    </xf>
    <xf numFmtId="0" fontId="4" fillId="6" borderId="23" xfId="0" applyFont="1" applyFill="1" applyBorder="1" applyAlignment="1">
      <alignment horizontal="center" vertical="center" wrapText="1"/>
    </xf>
    <xf numFmtId="0" fontId="6" fillId="2" borderId="14" xfId="0" applyFont="1" applyFill="1" applyBorder="1" applyAlignment="1">
      <alignment horizontal="center" vertical="center"/>
    </xf>
    <xf numFmtId="0" fontId="4" fillId="6" borderId="0" xfId="0" applyFont="1" applyFill="1" applyBorder="1" applyAlignment="1">
      <alignment horizontal="center" vertical="center" wrapText="1"/>
    </xf>
    <xf numFmtId="0" fontId="6" fillId="3" borderId="0" xfId="0" applyFont="1" applyFill="1" applyAlignment="1">
      <alignment horizontal="justify" vertical="top" wrapText="1"/>
    </xf>
    <xf numFmtId="0" fontId="4" fillId="6" borderId="12" xfId="0" applyFont="1" applyFill="1" applyBorder="1" applyAlignment="1">
      <alignment horizontal="center" vertical="center"/>
    </xf>
    <xf numFmtId="0" fontId="4" fillId="6" borderId="11" xfId="0" applyFont="1" applyFill="1" applyBorder="1" applyAlignment="1">
      <alignment horizontal="center" vertical="center"/>
    </xf>
    <xf numFmtId="0" fontId="4" fillId="6" borderId="13"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7" xfId="0" applyFont="1" applyFill="1" applyBorder="1" applyAlignment="1">
      <alignment horizontal="center" vertical="center"/>
    </xf>
    <xf numFmtId="0" fontId="4" fillId="6" borderId="12" xfId="0" applyFont="1" applyFill="1" applyBorder="1" applyAlignment="1">
      <alignment horizontal="center"/>
    </xf>
    <xf numFmtId="0" fontId="4" fillId="6" borderId="11" xfId="0" applyFont="1" applyFill="1" applyBorder="1" applyAlignment="1">
      <alignment horizontal="center"/>
    </xf>
    <xf numFmtId="0" fontId="4" fillId="6" borderId="13" xfId="0" applyFont="1" applyFill="1" applyBorder="1" applyAlignment="1">
      <alignment horizontal="center"/>
    </xf>
    <xf numFmtId="0" fontId="6" fillId="2" borderId="0" xfId="0" applyFont="1" applyFill="1" applyAlignment="1">
      <alignment horizontal="justify" vertical="top" wrapText="1"/>
    </xf>
    <xf numFmtId="0" fontId="6" fillId="2" borderId="0" xfId="0" applyFont="1" applyFill="1" applyAlignment="1">
      <alignment horizontal="justify" vertical="top"/>
    </xf>
    <xf numFmtId="0" fontId="6" fillId="3" borderId="9" xfId="0" applyFont="1" applyFill="1" applyBorder="1" applyAlignment="1">
      <alignment horizontal="center"/>
    </xf>
    <xf numFmtId="0" fontId="6" fillId="3" borderId="2" xfId="0" applyFont="1" applyFill="1" applyBorder="1" applyAlignment="1">
      <alignment horizontal="center"/>
    </xf>
    <xf numFmtId="0" fontId="6" fillId="3" borderId="4" xfId="0" applyFont="1" applyFill="1" applyBorder="1" applyAlignment="1">
      <alignment horizontal="center"/>
    </xf>
    <xf numFmtId="0" fontId="15" fillId="11" borderId="24" xfId="0" applyFont="1" applyFill="1" applyBorder="1" applyAlignment="1">
      <alignment horizontal="justify" vertical="center" wrapText="1"/>
    </xf>
  </cellXfs>
  <cellStyles count="3">
    <cellStyle name="Millares" xfId="1" builtinId="3"/>
    <cellStyle name="Normal" xfId="0" builtinId="0"/>
    <cellStyle name="Porcentaje" xfId="2" builtinId="5"/>
  </cellStyles>
  <dxfs count="0"/>
  <tableStyles count="0" defaultTableStyle="TableStyleMedium9" defaultPivotStyle="PivotStyleLight16"/>
  <colors>
    <mruColors>
      <color rgb="FFB8C4CC"/>
      <color rgb="FF6F93A6"/>
      <color rgb="FF09233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706540</xdr:colOff>
      <xdr:row>4</xdr:row>
      <xdr:rowOff>0</xdr:rowOff>
    </xdr:to>
    <xdr:pic>
      <xdr:nvPicPr>
        <xdr:cNvPr id="2" name="Imagen 1">
          <a:extLst>
            <a:ext uri="{FF2B5EF4-FFF2-40B4-BE49-F238E27FC236}">
              <a16:creationId xmlns:a16="http://schemas.microsoft.com/office/drawing/2014/main" id="{0BFBF8B1-07ED-4F2C-B4CC-0B331AD9E8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06540" cy="79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0</xdr:rowOff>
    </xdr:from>
    <xdr:to>
      <xdr:col>1</xdr:col>
      <xdr:colOff>47626</xdr:colOff>
      <xdr:row>3</xdr:row>
      <xdr:rowOff>132988</xdr:rowOff>
    </xdr:to>
    <xdr:pic>
      <xdr:nvPicPr>
        <xdr:cNvPr id="2" name="Imagen 1">
          <a:extLst>
            <a:ext uri="{FF2B5EF4-FFF2-40B4-BE49-F238E27FC236}">
              <a16:creationId xmlns:a16="http://schemas.microsoft.com/office/drawing/2014/main" id="{8E6D5AE9-F482-45E2-B780-F2EF5A710A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1" y="0"/>
          <a:ext cx="723900" cy="7330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85726</xdr:colOff>
      <xdr:row>0</xdr:row>
      <xdr:rowOff>0</xdr:rowOff>
    </xdr:from>
    <xdr:to>
      <xdr:col>0</xdr:col>
      <xdr:colOff>712494</xdr:colOff>
      <xdr:row>3</xdr:row>
      <xdr:rowOff>28575</xdr:rowOff>
    </xdr:to>
    <xdr:pic>
      <xdr:nvPicPr>
        <xdr:cNvPr id="3" name="Imagen 2">
          <a:extLst>
            <a:ext uri="{FF2B5EF4-FFF2-40B4-BE49-F238E27FC236}">
              <a16:creationId xmlns:a16="http://schemas.microsoft.com/office/drawing/2014/main" id="{84013D63-C475-456D-B92A-57E5C703CF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6" y="0"/>
          <a:ext cx="626768"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38101</xdr:colOff>
      <xdr:row>0</xdr:row>
      <xdr:rowOff>0</xdr:rowOff>
    </xdr:from>
    <xdr:to>
      <xdr:col>1</xdr:col>
      <xdr:colOff>19051</xdr:colOff>
      <xdr:row>3</xdr:row>
      <xdr:rowOff>135523</xdr:rowOff>
    </xdr:to>
    <xdr:pic>
      <xdr:nvPicPr>
        <xdr:cNvPr id="2" name="Imagen 1">
          <a:extLst>
            <a:ext uri="{FF2B5EF4-FFF2-40B4-BE49-F238E27FC236}">
              <a16:creationId xmlns:a16="http://schemas.microsoft.com/office/drawing/2014/main" id="{A47BF227-6BA0-43B7-9633-B3341EE8FD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1" y="0"/>
          <a:ext cx="723900" cy="7260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0</xdr:col>
      <xdr:colOff>778912</xdr:colOff>
      <xdr:row>3</xdr:row>
      <xdr:rowOff>123825</xdr:rowOff>
    </xdr:to>
    <xdr:pic>
      <xdr:nvPicPr>
        <xdr:cNvPr id="2" name="Imagen 1">
          <a:extLst>
            <a:ext uri="{FF2B5EF4-FFF2-40B4-BE49-F238E27FC236}">
              <a16:creationId xmlns:a16="http://schemas.microsoft.com/office/drawing/2014/main" id="{96DF7FCF-D96F-4740-8277-6DA8A9158A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12237"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674251</xdr:colOff>
      <xdr:row>3</xdr:row>
      <xdr:rowOff>85725</xdr:rowOff>
    </xdr:to>
    <xdr:pic>
      <xdr:nvPicPr>
        <xdr:cNvPr id="2" name="Imagen 1">
          <a:extLst>
            <a:ext uri="{FF2B5EF4-FFF2-40B4-BE49-F238E27FC236}">
              <a16:creationId xmlns:a16="http://schemas.microsoft.com/office/drawing/2014/main" id="{68CF516B-DB8D-4250-8831-8EE79D8626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74251" cy="676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0</xdr:col>
      <xdr:colOff>740841</xdr:colOff>
      <xdr:row>3</xdr:row>
      <xdr:rowOff>114301</xdr:rowOff>
    </xdr:to>
    <xdr:pic>
      <xdr:nvPicPr>
        <xdr:cNvPr id="2" name="Imagen 1">
          <a:extLst>
            <a:ext uri="{FF2B5EF4-FFF2-40B4-BE49-F238E27FC236}">
              <a16:creationId xmlns:a16="http://schemas.microsoft.com/office/drawing/2014/main" id="{05818403-90E5-4E57-820A-249381DEB4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702741" cy="7048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57150</xdr:colOff>
      <xdr:row>0</xdr:row>
      <xdr:rowOff>0</xdr:rowOff>
    </xdr:from>
    <xdr:to>
      <xdr:col>0</xdr:col>
      <xdr:colOff>740897</xdr:colOff>
      <xdr:row>3</xdr:row>
      <xdr:rowOff>95250</xdr:rowOff>
    </xdr:to>
    <xdr:pic>
      <xdr:nvPicPr>
        <xdr:cNvPr id="2" name="Imagen 1">
          <a:extLst>
            <a:ext uri="{FF2B5EF4-FFF2-40B4-BE49-F238E27FC236}">
              <a16:creationId xmlns:a16="http://schemas.microsoft.com/office/drawing/2014/main" id="{B6AF3A1C-1A04-42E3-B2A2-E55018E18D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683747"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92C03-E6E9-4C67-A1D6-EAC933B3EC22}">
  <dimension ref="A1:R70"/>
  <sheetViews>
    <sheetView tabSelected="1" zoomScaleNormal="100" workbookViewId="0">
      <selection activeCell="C17" sqref="C17"/>
    </sheetView>
  </sheetViews>
  <sheetFormatPr baseColWidth="10" defaultColWidth="11.42578125" defaultRowHeight="15" x14ac:dyDescent="0.25"/>
  <cols>
    <col min="1" max="1" width="11.7109375" style="25" customWidth="1"/>
    <col min="2" max="2" width="67.140625" style="3" customWidth="1"/>
    <col min="3" max="3" width="20.42578125" style="3" customWidth="1"/>
    <col min="4" max="4" width="13.42578125" style="3" customWidth="1"/>
    <col min="5" max="5" width="12.5703125" style="3" customWidth="1"/>
    <col min="6" max="6" width="10.5703125" style="3" bestFit="1" customWidth="1"/>
    <col min="7" max="7" width="11.5703125" style="3" bestFit="1" customWidth="1"/>
    <col min="8" max="8" width="12.42578125" style="3" bestFit="1" customWidth="1"/>
    <col min="9" max="12" width="9.42578125" style="3" bestFit="1" customWidth="1"/>
    <col min="13" max="13" width="12.5703125" style="3" bestFit="1" customWidth="1"/>
    <col min="14" max="14" width="16.42578125" style="3" bestFit="1" customWidth="1"/>
    <col min="15" max="15" width="7.140625" style="3" bestFit="1" customWidth="1"/>
    <col min="16" max="16384" width="11.42578125" style="3"/>
  </cols>
  <sheetData>
    <row r="1" spans="1:18" ht="15.75" x14ac:dyDescent="0.25">
      <c r="A1" s="1"/>
      <c r="B1" s="245" t="s">
        <v>184</v>
      </c>
      <c r="C1" s="245"/>
      <c r="D1" s="245"/>
      <c r="E1" s="245"/>
      <c r="F1" s="2"/>
      <c r="G1" s="2"/>
      <c r="H1" s="2"/>
      <c r="I1" s="2"/>
      <c r="J1" s="2"/>
      <c r="K1" s="2"/>
      <c r="L1" s="2"/>
      <c r="M1" s="2"/>
      <c r="N1" s="2"/>
      <c r="O1" s="2"/>
      <c r="P1" s="2"/>
    </row>
    <row r="2" spans="1:18" ht="15.75" x14ac:dyDescent="0.25">
      <c r="A2" s="1"/>
      <c r="B2" s="245" t="s">
        <v>173</v>
      </c>
      <c r="C2" s="245"/>
      <c r="D2" s="245"/>
      <c r="E2" s="245"/>
      <c r="F2" s="2"/>
      <c r="G2" s="2"/>
      <c r="H2" s="2"/>
      <c r="I2" s="2"/>
      <c r="J2" s="2"/>
      <c r="K2" s="2"/>
      <c r="L2" s="2"/>
      <c r="M2" s="2"/>
      <c r="N2" s="2"/>
      <c r="O2" s="2"/>
      <c r="P2" s="2"/>
    </row>
    <row r="3" spans="1:18" ht="15.75" x14ac:dyDescent="0.25">
      <c r="A3" s="1"/>
      <c r="B3" s="245" t="s">
        <v>155</v>
      </c>
      <c r="C3" s="245"/>
      <c r="D3" s="245"/>
      <c r="E3" s="245"/>
      <c r="F3" s="2"/>
      <c r="G3" s="2"/>
      <c r="H3" s="2"/>
      <c r="I3" s="2"/>
      <c r="J3" s="2"/>
      <c r="K3" s="2"/>
      <c r="L3" s="2"/>
      <c r="M3" s="2"/>
      <c r="N3" s="2"/>
      <c r="O3" s="2"/>
      <c r="P3" s="2"/>
    </row>
    <row r="4" spans="1:18" x14ac:dyDescent="0.25">
      <c r="A4" s="1"/>
      <c r="B4" s="4" t="s">
        <v>141</v>
      </c>
      <c r="C4" s="2"/>
      <c r="D4" s="2"/>
      <c r="E4" s="2"/>
      <c r="F4" s="2"/>
      <c r="G4" s="2"/>
      <c r="H4" s="2"/>
      <c r="I4" s="2"/>
      <c r="J4" s="2"/>
      <c r="K4" s="2"/>
      <c r="L4" s="2"/>
      <c r="M4" s="2"/>
      <c r="N4" s="2"/>
      <c r="O4" s="2"/>
      <c r="P4" s="2"/>
    </row>
    <row r="5" spans="1:18" x14ac:dyDescent="0.25">
      <c r="A5" s="1"/>
      <c r="B5" s="4" t="s">
        <v>142</v>
      </c>
      <c r="C5" s="2"/>
      <c r="D5" s="2"/>
      <c r="E5" s="2"/>
      <c r="F5" s="2"/>
      <c r="G5" s="2"/>
      <c r="H5" s="2"/>
      <c r="I5" s="2"/>
      <c r="J5" s="2"/>
      <c r="K5" s="2"/>
      <c r="L5" s="2"/>
      <c r="M5" s="2"/>
      <c r="N5" s="2"/>
      <c r="O5" s="2"/>
      <c r="P5" s="2"/>
    </row>
    <row r="6" spans="1:18" ht="15.75" thickBot="1" x14ac:dyDescent="0.3">
      <c r="A6" s="1"/>
      <c r="B6" s="4" t="s">
        <v>117</v>
      </c>
      <c r="C6" s="2"/>
      <c r="D6" s="2"/>
      <c r="E6" s="2"/>
      <c r="F6" s="2"/>
      <c r="G6" s="2"/>
      <c r="H6" s="2"/>
      <c r="I6" s="2"/>
      <c r="J6" s="2"/>
      <c r="K6" s="2"/>
      <c r="L6" s="2"/>
      <c r="M6" s="2"/>
      <c r="N6" s="2"/>
      <c r="O6" s="2"/>
      <c r="P6" s="2"/>
      <c r="R6" s="5"/>
    </row>
    <row r="7" spans="1:18" x14ac:dyDescent="0.25">
      <c r="A7" s="246" t="s">
        <v>140</v>
      </c>
      <c r="B7" s="240"/>
      <c r="C7" s="248" t="s">
        <v>131</v>
      </c>
      <c r="D7" s="248" t="s">
        <v>120</v>
      </c>
      <c r="E7" s="250" t="s">
        <v>2</v>
      </c>
      <c r="F7" s="5"/>
    </row>
    <row r="8" spans="1:18" ht="15.75" thickBot="1" x14ac:dyDescent="0.3">
      <c r="A8" s="247"/>
      <c r="B8" s="241"/>
      <c r="C8" s="249"/>
      <c r="D8" s="249"/>
      <c r="E8" s="251"/>
      <c r="F8" s="5"/>
    </row>
    <row r="9" spans="1:18" ht="10.5" customHeight="1" x14ac:dyDescent="0.25">
      <c r="A9" s="239"/>
      <c r="B9" s="2"/>
      <c r="C9" s="6"/>
      <c r="D9" s="6"/>
      <c r="E9" s="6"/>
      <c r="F9" s="5"/>
    </row>
    <row r="10" spans="1:18" ht="15.75" x14ac:dyDescent="0.25">
      <c r="A10" s="90"/>
      <c r="B10" s="95" t="s">
        <v>23</v>
      </c>
      <c r="C10" s="6"/>
      <c r="D10" s="6"/>
      <c r="E10" s="6"/>
      <c r="F10" s="5"/>
    </row>
    <row r="11" spans="1:18" x14ac:dyDescent="0.25">
      <c r="A11" s="90">
        <v>1</v>
      </c>
      <c r="B11" s="86" t="s">
        <v>1</v>
      </c>
      <c r="C11" s="7"/>
      <c r="D11" s="7"/>
      <c r="E11" s="7">
        <f>C11+D11</f>
        <v>0</v>
      </c>
      <c r="F11" s="5"/>
    </row>
    <row r="12" spans="1:18" x14ac:dyDescent="0.25">
      <c r="A12" s="90">
        <v>2</v>
      </c>
      <c r="B12" s="86" t="s">
        <v>19</v>
      </c>
      <c r="C12" s="7">
        <f>SUM(C13:C16)</f>
        <v>0</v>
      </c>
      <c r="D12" s="7">
        <f>SUM(D13:D16)</f>
        <v>0</v>
      </c>
      <c r="E12" s="7">
        <f t="shared" ref="E12:E28" si="0">C12+D12</f>
        <v>0</v>
      </c>
      <c r="F12" s="5"/>
    </row>
    <row r="13" spans="1:18" x14ac:dyDescent="0.25">
      <c r="A13" s="90">
        <v>4</v>
      </c>
      <c r="B13" s="87" t="s">
        <v>21</v>
      </c>
      <c r="C13" s="7"/>
      <c r="D13" s="7"/>
      <c r="E13" s="7">
        <f t="shared" si="0"/>
        <v>0</v>
      </c>
      <c r="F13" s="5"/>
    </row>
    <row r="14" spans="1:18" x14ac:dyDescent="0.25">
      <c r="A14" s="90">
        <v>5</v>
      </c>
      <c r="B14" s="87" t="s">
        <v>156</v>
      </c>
      <c r="C14" s="7"/>
      <c r="D14" s="7"/>
      <c r="E14" s="7">
        <f t="shared" si="0"/>
        <v>0</v>
      </c>
      <c r="F14" s="5"/>
    </row>
    <row r="15" spans="1:18" x14ac:dyDescent="0.25">
      <c r="A15" s="90">
        <v>6</v>
      </c>
      <c r="B15" s="87" t="s">
        <v>157</v>
      </c>
      <c r="C15" s="7"/>
      <c r="D15" s="7"/>
      <c r="E15" s="7">
        <f t="shared" si="0"/>
        <v>0</v>
      </c>
      <c r="F15" s="5"/>
    </row>
    <row r="16" spans="1:18" x14ac:dyDescent="0.25">
      <c r="A16" s="90">
        <v>7</v>
      </c>
      <c r="B16" s="87" t="s">
        <v>189</v>
      </c>
      <c r="C16" s="7"/>
      <c r="D16" s="7"/>
      <c r="E16" s="7">
        <f t="shared" si="0"/>
        <v>0</v>
      </c>
    </row>
    <row r="17" spans="1:5" x14ac:dyDescent="0.25">
      <c r="A17" s="90">
        <v>8</v>
      </c>
      <c r="B17" s="86" t="s">
        <v>5</v>
      </c>
      <c r="C17" s="7">
        <f>SUM(C18:C22)</f>
        <v>0</v>
      </c>
      <c r="D17" s="7">
        <f>SUM(D18:D22)</f>
        <v>0</v>
      </c>
      <c r="E17" s="7">
        <f t="shared" si="0"/>
        <v>0</v>
      </c>
    </row>
    <row r="18" spans="1:5" ht="30" x14ac:dyDescent="0.25">
      <c r="A18" s="242">
        <v>9</v>
      </c>
      <c r="B18" s="268" t="s">
        <v>193</v>
      </c>
      <c r="C18" s="7"/>
      <c r="D18" s="7"/>
      <c r="E18" s="7">
        <f t="shared" si="0"/>
        <v>0</v>
      </c>
    </row>
    <row r="19" spans="1:5" ht="30" x14ac:dyDescent="0.25">
      <c r="A19" s="242">
        <v>10</v>
      </c>
      <c r="B19" s="268" t="s">
        <v>194</v>
      </c>
      <c r="C19" s="7"/>
      <c r="D19" s="7"/>
      <c r="E19" s="7">
        <f t="shared" si="0"/>
        <v>0</v>
      </c>
    </row>
    <row r="20" spans="1:5" ht="30" x14ac:dyDescent="0.25">
      <c r="A20" s="242">
        <v>11</v>
      </c>
      <c r="B20" s="268" t="s">
        <v>195</v>
      </c>
      <c r="C20" s="7"/>
      <c r="D20" s="7"/>
      <c r="E20" s="7">
        <f t="shared" si="0"/>
        <v>0</v>
      </c>
    </row>
    <row r="21" spans="1:5" x14ac:dyDescent="0.25">
      <c r="A21" s="90">
        <v>39</v>
      </c>
      <c r="B21" s="87" t="s">
        <v>88</v>
      </c>
      <c r="C21" s="7"/>
      <c r="D21" s="7"/>
      <c r="E21" s="7">
        <f t="shared" si="0"/>
        <v>0</v>
      </c>
    </row>
    <row r="22" spans="1:5" x14ac:dyDescent="0.25">
      <c r="A22" s="90">
        <v>12</v>
      </c>
      <c r="B22" s="87" t="s">
        <v>26</v>
      </c>
      <c r="C22" s="7"/>
      <c r="D22" s="7"/>
      <c r="E22" s="7">
        <f t="shared" si="0"/>
        <v>0</v>
      </c>
    </row>
    <row r="23" spans="1:5" x14ac:dyDescent="0.25">
      <c r="A23" s="90">
        <v>13</v>
      </c>
      <c r="B23" s="93" t="s">
        <v>148</v>
      </c>
      <c r="C23" s="7"/>
      <c r="D23" s="7"/>
      <c r="E23" s="7">
        <f t="shared" si="0"/>
        <v>0</v>
      </c>
    </row>
    <row r="24" spans="1:5" x14ac:dyDescent="0.25">
      <c r="A24" s="90">
        <v>15</v>
      </c>
      <c r="B24" s="93" t="s">
        <v>149</v>
      </c>
      <c r="C24" s="7"/>
      <c r="D24" s="7"/>
      <c r="E24" s="7">
        <f t="shared" si="0"/>
        <v>0</v>
      </c>
    </row>
    <row r="25" spans="1:5" x14ac:dyDescent="0.25">
      <c r="A25" s="90">
        <v>16</v>
      </c>
      <c r="B25" s="93" t="s">
        <v>150</v>
      </c>
      <c r="C25" s="7"/>
      <c r="D25" s="7"/>
      <c r="E25" s="7">
        <f t="shared" si="0"/>
        <v>0</v>
      </c>
    </row>
    <row r="26" spans="1:5" x14ac:dyDescent="0.25">
      <c r="A26" s="90">
        <v>17</v>
      </c>
      <c r="B26" s="93" t="s">
        <v>158</v>
      </c>
      <c r="C26" s="7"/>
      <c r="D26" s="7"/>
      <c r="E26" s="7">
        <f t="shared" si="0"/>
        <v>0</v>
      </c>
    </row>
    <row r="27" spans="1:5" ht="30" x14ac:dyDescent="0.25">
      <c r="A27" s="90">
        <v>18</v>
      </c>
      <c r="B27" s="93" t="s">
        <v>151</v>
      </c>
      <c r="C27" s="7"/>
      <c r="D27" s="7"/>
      <c r="E27" s="7">
        <f t="shared" si="0"/>
        <v>0</v>
      </c>
    </row>
    <row r="28" spans="1:5" s="9" customFormat="1" x14ac:dyDescent="0.25">
      <c r="A28" s="90">
        <v>40</v>
      </c>
      <c r="B28" s="93" t="s">
        <v>187</v>
      </c>
      <c r="C28" s="8"/>
      <c r="D28" s="8"/>
      <c r="E28" s="7">
        <f t="shared" si="0"/>
        <v>0</v>
      </c>
    </row>
    <row r="29" spans="1:5" s="9" customFormat="1" x14ac:dyDescent="0.25">
      <c r="A29" s="90">
        <v>43</v>
      </c>
      <c r="B29" s="93" t="s">
        <v>145</v>
      </c>
      <c r="C29" s="8"/>
      <c r="D29" s="8"/>
      <c r="E29" s="7"/>
    </row>
    <row r="30" spans="1:5" x14ac:dyDescent="0.25">
      <c r="A30" s="90">
        <v>46</v>
      </c>
      <c r="B30" s="93" t="s">
        <v>159</v>
      </c>
      <c r="C30" s="10"/>
      <c r="D30" s="10"/>
      <c r="E30" s="10"/>
    </row>
    <row r="31" spans="1:5" x14ac:dyDescent="0.25">
      <c r="A31" s="243">
        <v>48</v>
      </c>
      <c r="B31" s="85" t="s">
        <v>191</v>
      </c>
      <c r="C31" s="12"/>
      <c r="D31" s="12"/>
      <c r="E31" s="12"/>
    </row>
    <row r="32" spans="1:5" x14ac:dyDescent="0.25">
      <c r="A32" s="90">
        <v>19</v>
      </c>
      <c r="B32" s="91" t="s">
        <v>57</v>
      </c>
      <c r="C32" s="29">
        <f>SUM(C11,C12,C17,C23,C24:C30)</f>
        <v>0</v>
      </c>
      <c r="D32" s="29">
        <f>SUM(D11,D12,D17,D23,D24:D31)</f>
        <v>0</v>
      </c>
      <c r="E32" s="29">
        <f>SUM(E11,E12,E17,E23,E24:E31)</f>
        <v>0</v>
      </c>
    </row>
    <row r="33" spans="1:5" x14ac:dyDescent="0.25">
      <c r="A33" s="90"/>
      <c r="B33" s="27"/>
      <c r="C33" s="2"/>
      <c r="D33" s="2"/>
      <c r="E33" s="2"/>
    </row>
    <row r="34" spans="1:5" ht="15.75" x14ac:dyDescent="0.25">
      <c r="A34" s="90"/>
      <c r="B34" s="94" t="s">
        <v>85</v>
      </c>
      <c r="C34" s="11"/>
      <c r="D34" s="11"/>
      <c r="E34" s="11"/>
    </row>
    <row r="35" spans="1:5" x14ac:dyDescent="0.25">
      <c r="A35" s="90">
        <v>20</v>
      </c>
      <c r="B35" s="93" t="s">
        <v>152</v>
      </c>
      <c r="C35" s="12"/>
      <c r="D35" s="12"/>
      <c r="E35" s="12"/>
    </row>
    <row r="36" spans="1:5" x14ac:dyDescent="0.25">
      <c r="A36" s="90">
        <v>21</v>
      </c>
      <c r="B36" s="85" t="s">
        <v>153</v>
      </c>
      <c r="C36" s="12"/>
      <c r="D36" s="12"/>
      <c r="E36" s="12"/>
    </row>
    <row r="37" spans="1:5" ht="30" x14ac:dyDescent="0.25">
      <c r="A37" s="90">
        <v>23</v>
      </c>
      <c r="B37" s="85" t="s">
        <v>160</v>
      </c>
      <c r="C37" s="12"/>
      <c r="D37" s="12"/>
      <c r="E37" s="12"/>
    </row>
    <row r="38" spans="1:5" x14ac:dyDescent="0.25">
      <c r="A38" s="90">
        <v>44</v>
      </c>
      <c r="B38" s="85" t="s">
        <v>146</v>
      </c>
      <c r="C38" s="12"/>
      <c r="D38" s="12"/>
      <c r="E38" s="12"/>
    </row>
    <row r="39" spans="1:5" x14ac:dyDescent="0.25">
      <c r="A39" s="90">
        <v>24</v>
      </c>
      <c r="B39" s="93" t="s">
        <v>161</v>
      </c>
      <c r="C39" s="12"/>
      <c r="D39" s="12"/>
      <c r="E39" s="12"/>
    </row>
    <row r="40" spans="1:5" x14ac:dyDescent="0.25">
      <c r="A40" s="90">
        <v>25</v>
      </c>
      <c r="B40" s="86" t="s">
        <v>0</v>
      </c>
      <c r="C40" s="12"/>
      <c r="D40" s="12"/>
      <c r="E40" s="12"/>
    </row>
    <row r="41" spans="1:5" x14ac:dyDescent="0.25">
      <c r="A41" s="90">
        <v>26</v>
      </c>
      <c r="B41" s="86" t="s">
        <v>4</v>
      </c>
      <c r="C41" s="12"/>
      <c r="D41" s="12"/>
      <c r="E41" s="12"/>
    </row>
    <row r="42" spans="1:5" x14ac:dyDescent="0.25">
      <c r="A42" s="90">
        <v>27</v>
      </c>
      <c r="B42" s="5" t="s">
        <v>83</v>
      </c>
      <c r="C42" s="12"/>
      <c r="D42" s="12"/>
      <c r="E42" s="12"/>
    </row>
    <row r="43" spans="1:5" x14ac:dyDescent="0.25">
      <c r="A43" s="90">
        <v>29</v>
      </c>
      <c r="B43" s="93" t="s">
        <v>147</v>
      </c>
      <c r="C43" s="12"/>
      <c r="D43" s="12"/>
      <c r="E43" s="12"/>
    </row>
    <row r="44" spans="1:5" x14ac:dyDescent="0.25">
      <c r="A44" s="90">
        <v>31</v>
      </c>
      <c r="B44" s="93" t="s">
        <v>20</v>
      </c>
      <c r="C44" s="12"/>
      <c r="D44" s="12"/>
      <c r="E44" s="12"/>
    </row>
    <row r="45" spans="1:5" x14ac:dyDescent="0.25">
      <c r="A45" s="90">
        <v>45</v>
      </c>
      <c r="B45" s="93" t="s">
        <v>154</v>
      </c>
      <c r="C45" s="12"/>
      <c r="D45" s="12"/>
      <c r="E45" s="12"/>
    </row>
    <row r="46" spans="1:5" x14ac:dyDescent="0.25">
      <c r="A46" s="90">
        <v>34</v>
      </c>
      <c r="B46" s="93" t="s">
        <v>162</v>
      </c>
      <c r="C46" s="12"/>
      <c r="D46" s="12"/>
      <c r="E46" s="12"/>
    </row>
    <row r="47" spans="1:5" x14ac:dyDescent="0.25">
      <c r="A47" s="90">
        <v>35</v>
      </c>
      <c r="B47" s="5" t="s">
        <v>84</v>
      </c>
      <c r="C47" s="12"/>
      <c r="D47" s="12"/>
      <c r="E47" s="12"/>
    </row>
    <row r="48" spans="1:5" x14ac:dyDescent="0.25">
      <c r="A48" s="90">
        <v>47</v>
      </c>
      <c r="B48" s="93" t="s">
        <v>188</v>
      </c>
      <c r="C48" s="12"/>
      <c r="D48" s="12"/>
      <c r="E48" s="12"/>
    </row>
    <row r="49" spans="1:16" x14ac:dyDescent="0.25">
      <c r="A49" s="243">
        <v>49</v>
      </c>
      <c r="B49" s="85" t="s">
        <v>192</v>
      </c>
      <c r="C49" s="12"/>
      <c r="D49" s="12"/>
      <c r="E49" s="12"/>
    </row>
    <row r="50" spans="1:16" x14ac:dyDescent="0.25">
      <c r="A50" s="90">
        <v>36</v>
      </c>
      <c r="B50" s="92" t="s">
        <v>86</v>
      </c>
      <c r="C50" s="29">
        <f>SUM(C35:C48)</f>
        <v>0</v>
      </c>
      <c r="D50" s="29">
        <f>SUM(D35:D49)</f>
        <v>0</v>
      </c>
      <c r="E50" s="29">
        <f>SUM(E35:E49)</f>
        <v>0</v>
      </c>
    </row>
    <row r="51" spans="1:16" x14ac:dyDescent="0.25">
      <c r="A51" s="90"/>
      <c r="B51" s="27"/>
      <c r="C51" s="2"/>
      <c r="D51" s="2"/>
      <c r="E51" s="2"/>
    </row>
    <row r="52" spans="1:16" x14ac:dyDescent="0.25">
      <c r="A52" s="90">
        <v>37</v>
      </c>
      <c r="B52" s="88" t="s">
        <v>64</v>
      </c>
      <c r="C52" s="30">
        <f>C32-C50</f>
        <v>0</v>
      </c>
      <c r="D52" s="30">
        <f>D32-D50</f>
        <v>0</v>
      </c>
      <c r="E52" s="30">
        <f>E32-E50</f>
        <v>0</v>
      </c>
    </row>
    <row r="53" spans="1:16" x14ac:dyDescent="0.25">
      <c r="A53" s="98"/>
      <c r="B53" s="2"/>
      <c r="C53" s="2"/>
      <c r="D53" s="2"/>
      <c r="E53" s="2"/>
      <c r="F53" s="2"/>
      <c r="G53" s="2"/>
      <c r="H53" s="2"/>
      <c r="I53" s="2"/>
      <c r="J53" s="2"/>
      <c r="K53" s="2"/>
      <c r="L53" s="2"/>
      <c r="M53" s="2"/>
      <c r="N53" s="2"/>
      <c r="O53" s="2"/>
      <c r="P53" s="2"/>
    </row>
    <row r="54" spans="1:16" ht="29.25" customHeight="1" x14ac:dyDescent="0.25">
      <c r="A54" s="90">
        <v>38</v>
      </c>
      <c r="B54" s="118" t="s">
        <v>65</v>
      </c>
      <c r="C54" s="13"/>
      <c r="D54" s="11"/>
      <c r="E54" s="2"/>
      <c r="F54" s="2"/>
      <c r="G54" s="2"/>
      <c r="H54" s="2"/>
      <c r="I54" s="2"/>
      <c r="J54" s="2"/>
      <c r="K54" s="2"/>
      <c r="L54" s="2"/>
      <c r="M54" s="2"/>
      <c r="N54" s="2"/>
      <c r="O54" s="2"/>
    </row>
    <row r="55" spans="1:16" x14ac:dyDescent="0.25">
      <c r="A55" s="90"/>
      <c r="B55" s="113" t="s">
        <v>69</v>
      </c>
      <c r="C55" s="114">
        <f>C60*C61*SQRT(C63)*C62</f>
        <v>0</v>
      </c>
      <c r="D55" s="115" t="s">
        <v>135</v>
      </c>
      <c r="E55" s="2"/>
      <c r="F55" s="2"/>
      <c r="G55" s="2"/>
      <c r="H55" s="2"/>
      <c r="I55" s="2"/>
      <c r="J55" s="2"/>
      <c r="K55" s="2"/>
      <c r="L55" s="2"/>
      <c r="M55" s="2"/>
      <c r="N55" s="2"/>
      <c r="O55" s="2"/>
    </row>
    <row r="56" spans="1:16" s="9" customFormat="1" x14ac:dyDescent="0.25">
      <c r="A56" s="90">
        <v>42</v>
      </c>
      <c r="B56" s="116" t="s">
        <v>132</v>
      </c>
      <c r="C56" s="14"/>
      <c r="D56" s="15"/>
      <c r="E56" s="14"/>
      <c r="F56" s="14"/>
      <c r="G56" s="14"/>
      <c r="H56" s="14"/>
      <c r="I56" s="14"/>
      <c r="J56" s="14"/>
      <c r="K56" s="14"/>
      <c r="L56" s="14"/>
      <c r="M56" s="14"/>
      <c r="N56" s="14"/>
      <c r="O56" s="14"/>
    </row>
    <row r="57" spans="1:16" s="9" customFormat="1" x14ac:dyDescent="0.25">
      <c r="A57" s="28"/>
      <c r="B57" s="117" t="s">
        <v>138</v>
      </c>
      <c r="C57" s="114">
        <f>C60*(C61/2.33)*4*SQRT(C64)*C62</f>
        <v>0</v>
      </c>
      <c r="D57" s="115" t="s">
        <v>135</v>
      </c>
      <c r="E57" s="14"/>
      <c r="F57" s="14"/>
      <c r="G57" s="14"/>
      <c r="H57" s="14"/>
      <c r="I57" s="14"/>
      <c r="J57" s="14"/>
      <c r="K57" s="14"/>
      <c r="L57" s="14"/>
      <c r="M57" s="14"/>
      <c r="N57" s="14"/>
      <c r="O57" s="14"/>
    </row>
    <row r="58" spans="1:16" x14ac:dyDescent="0.25">
      <c r="A58" s="2"/>
      <c r="B58" s="16"/>
      <c r="C58" s="2"/>
      <c r="D58" s="6"/>
      <c r="E58" s="2"/>
      <c r="F58" s="2"/>
      <c r="G58" s="2"/>
      <c r="H58" s="2"/>
      <c r="I58" s="2"/>
      <c r="J58" s="2"/>
      <c r="K58" s="2"/>
      <c r="L58" s="2"/>
      <c r="M58" s="2"/>
      <c r="N58" s="2"/>
      <c r="O58" s="2"/>
    </row>
    <row r="59" spans="1:16" x14ac:dyDescent="0.25">
      <c r="A59" s="2"/>
      <c r="B59" s="16" t="s">
        <v>52</v>
      </c>
      <c r="C59" s="2"/>
      <c r="D59" s="6"/>
      <c r="E59" s="2"/>
      <c r="F59" s="2"/>
      <c r="G59" s="2"/>
      <c r="H59" s="2"/>
      <c r="I59" s="2"/>
      <c r="J59" s="2"/>
      <c r="K59" s="2"/>
      <c r="L59" s="2"/>
      <c r="M59" s="2"/>
      <c r="N59" s="2"/>
      <c r="O59" s="2"/>
    </row>
    <row r="60" spans="1:16" x14ac:dyDescent="0.25">
      <c r="A60" s="2"/>
      <c r="B60" s="17" t="s">
        <v>66</v>
      </c>
      <c r="C60" s="18">
        <f>+C52</f>
        <v>0</v>
      </c>
      <c r="D60" s="19" t="s">
        <v>134</v>
      </c>
      <c r="E60" s="2"/>
      <c r="F60" s="2"/>
      <c r="G60" s="2"/>
      <c r="H60" s="2"/>
      <c r="I60" s="2"/>
      <c r="J60" s="2"/>
      <c r="K60" s="2"/>
      <c r="L60" s="2"/>
      <c r="M60" s="2"/>
      <c r="N60" s="2"/>
      <c r="O60" s="2"/>
    </row>
    <row r="61" spans="1:16" ht="13.5" customHeight="1" x14ac:dyDescent="0.25">
      <c r="A61" s="2"/>
      <c r="B61" s="17" t="s">
        <v>70</v>
      </c>
      <c r="C61" s="20"/>
      <c r="D61" s="19"/>
      <c r="E61" s="2"/>
      <c r="F61" s="2"/>
      <c r="G61" s="2"/>
      <c r="H61" s="2"/>
      <c r="I61" s="2"/>
      <c r="J61" s="2"/>
      <c r="K61" s="2"/>
      <c r="L61" s="2"/>
      <c r="M61" s="2"/>
      <c r="N61" s="2"/>
      <c r="O61" s="2"/>
    </row>
    <row r="62" spans="1:16" ht="13.5" customHeight="1" x14ac:dyDescent="0.25">
      <c r="A62" s="2"/>
      <c r="B62" s="17" t="s">
        <v>139</v>
      </c>
      <c r="C62" s="20"/>
      <c r="D62" s="19"/>
      <c r="E62" s="2"/>
      <c r="F62" s="2"/>
      <c r="G62" s="2"/>
      <c r="H62" s="2"/>
      <c r="I62" s="2"/>
      <c r="J62" s="2"/>
      <c r="K62" s="2"/>
      <c r="L62" s="2"/>
      <c r="M62" s="2"/>
      <c r="N62" s="2"/>
      <c r="O62" s="2"/>
    </row>
    <row r="63" spans="1:16" x14ac:dyDescent="0.25">
      <c r="A63" s="2"/>
      <c r="B63" s="17" t="s">
        <v>67</v>
      </c>
      <c r="C63" s="21">
        <v>5</v>
      </c>
      <c r="D63" s="19" t="s">
        <v>68</v>
      </c>
      <c r="E63" s="2"/>
      <c r="F63" s="2"/>
      <c r="G63" s="2"/>
      <c r="H63" s="2"/>
      <c r="I63" s="2"/>
      <c r="J63" s="2"/>
      <c r="K63" s="2"/>
      <c r="L63" s="2"/>
      <c r="M63" s="2"/>
      <c r="N63" s="2"/>
      <c r="O63" s="2"/>
    </row>
    <row r="64" spans="1:16" x14ac:dyDescent="0.25">
      <c r="A64" s="2"/>
      <c r="B64" s="22" t="s">
        <v>137</v>
      </c>
      <c r="C64" s="23">
        <v>10</v>
      </c>
      <c r="D64" s="24"/>
      <c r="E64" s="2"/>
      <c r="F64" s="2"/>
      <c r="G64" s="2"/>
      <c r="H64" s="2"/>
      <c r="I64" s="2"/>
      <c r="J64" s="2"/>
      <c r="K64" s="2"/>
      <c r="L64" s="2"/>
      <c r="M64" s="2"/>
      <c r="N64" s="2"/>
      <c r="O64" s="2"/>
    </row>
    <row r="65" spans="1:16" x14ac:dyDescent="0.25">
      <c r="A65" s="1"/>
      <c r="B65" s="2"/>
      <c r="C65" s="2"/>
      <c r="D65" s="2"/>
      <c r="E65" s="2"/>
      <c r="F65" s="2"/>
      <c r="G65" s="2"/>
      <c r="H65" s="2"/>
      <c r="I65" s="2"/>
      <c r="J65" s="2"/>
      <c r="K65" s="2"/>
      <c r="L65" s="2"/>
      <c r="M65" s="2"/>
      <c r="N65" s="2"/>
      <c r="O65" s="2"/>
      <c r="P65" s="2"/>
    </row>
    <row r="66" spans="1:16" x14ac:dyDescent="0.25">
      <c r="A66" s="1"/>
      <c r="B66" s="2"/>
      <c r="C66" s="2"/>
      <c r="D66" s="2"/>
      <c r="E66" s="2"/>
      <c r="F66" s="2"/>
      <c r="G66" s="2"/>
      <c r="H66" s="2"/>
      <c r="I66" s="2"/>
      <c r="J66" s="2"/>
      <c r="K66" s="2"/>
      <c r="L66" s="2"/>
      <c r="M66" s="2"/>
      <c r="N66" s="2"/>
      <c r="O66" s="2"/>
      <c r="P66" s="2"/>
    </row>
    <row r="67" spans="1:16" x14ac:dyDescent="0.25">
      <c r="A67" s="1"/>
      <c r="B67" s="2"/>
      <c r="C67" s="2"/>
      <c r="D67" s="2"/>
      <c r="E67" s="2"/>
      <c r="F67" s="2"/>
      <c r="G67" s="2"/>
      <c r="H67" s="2"/>
      <c r="I67" s="2"/>
      <c r="J67" s="2"/>
      <c r="K67" s="2"/>
      <c r="L67" s="2"/>
      <c r="M67" s="2"/>
      <c r="N67" s="2"/>
      <c r="O67" s="2"/>
      <c r="P67" s="2"/>
    </row>
    <row r="68" spans="1:16" x14ac:dyDescent="0.25">
      <c r="A68" s="1"/>
      <c r="B68" s="2"/>
      <c r="C68" s="2"/>
      <c r="D68" s="2"/>
      <c r="E68" s="2"/>
      <c r="F68" s="2"/>
      <c r="G68" s="2"/>
      <c r="H68" s="2"/>
      <c r="I68" s="2"/>
      <c r="J68" s="2"/>
      <c r="K68" s="2"/>
      <c r="L68" s="2"/>
      <c r="M68" s="2"/>
      <c r="N68" s="2"/>
      <c r="O68" s="2"/>
      <c r="P68" s="2"/>
    </row>
    <row r="69" spans="1:16" x14ac:dyDescent="0.25">
      <c r="A69" s="1"/>
      <c r="B69" s="2"/>
      <c r="C69" s="2"/>
      <c r="D69" s="2"/>
      <c r="E69" s="2"/>
      <c r="F69" s="2"/>
      <c r="G69" s="2"/>
      <c r="H69" s="2"/>
      <c r="I69" s="2"/>
      <c r="J69" s="2"/>
      <c r="K69" s="2"/>
      <c r="L69" s="2"/>
      <c r="M69" s="2"/>
      <c r="N69" s="2"/>
      <c r="O69" s="2"/>
      <c r="P69" s="2"/>
    </row>
    <row r="70" spans="1:16" x14ac:dyDescent="0.25">
      <c r="A70" s="1"/>
      <c r="B70" s="2"/>
      <c r="C70" s="2"/>
      <c r="D70" s="2"/>
      <c r="E70" s="2"/>
      <c r="F70" s="2"/>
      <c r="G70" s="2"/>
      <c r="H70" s="2"/>
      <c r="I70" s="2"/>
      <c r="J70" s="2"/>
      <c r="K70" s="2"/>
      <c r="L70" s="2"/>
      <c r="M70" s="2"/>
      <c r="N70" s="2"/>
      <c r="O70" s="2"/>
      <c r="P70" s="2"/>
    </row>
  </sheetData>
  <mergeCells count="7">
    <mergeCell ref="B1:E1"/>
    <mergeCell ref="B2:E2"/>
    <mergeCell ref="B3:E3"/>
    <mergeCell ref="A7:A8"/>
    <mergeCell ref="C7:C8"/>
    <mergeCell ref="D7:D8"/>
    <mergeCell ref="E7:E8"/>
  </mergeCells>
  <pageMargins left="0.33" right="0.21" top="0.23" bottom="0.27" header="0" footer="0"/>
  <pageSetup paperSize="7" scale="75" orientation="landscape"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F93A6"/>
  </sheetPr>
  <dimension ref="A1:U52"/>
  <sheetViews>
    <sheetView zoomScale="77" zoomScaleNormal="77" workbookViewId="0">
      <selection activeCell="I4" sqref="I4"/>
    </sheetView>
  </sheetViews>
  <sheetFormatPr baseColWidth="10" defaultColWidth="11.42578125" defaultRowHeight="15" x14ac:dyDescent="0.25"/>
  <cols>
    <col min="1" max="1" width="12.7109375" style="121" bestFit="1" customWidth="1"/>
    <col min="2" max="2" width="12.7109375" style="121" customWidth="1"/>
    <col min="3" max="3" width="12.7109375" style="121" bestFit="1" customWidth="1"/>
    <col min="4" max="4" width="11.42578125" style="121"/>
    <col min="5" max="5" width="15.140625" style="121" bestFit="1" customWidth="1"/>
    <col min="6" max="6" width="11.42578125" style="121"/>
    <col min="7" max="7" width="15.5703125" style="121" customWidth="1"/>
    <col min="8" max="8" width="49" style="121" customWidth="1"/>
    <col min="9" max="9" width="12.5703125" style="121" bestFit="1" customWidth="1"/>
    <col min="10" max="12" width="14.140625" style="121" bestFit="1" customWidth="1"/>
    <col min="13" max="13" width="16" style="121" bestFit="1" customWidth="1"/>
    <col min="14" max="14" width="16.7109375" style="121" bestFit="1" customWidth="1"/>
    <col min="15" max="15" width="12.140625" style="121" bestFit="1" customWidth="1"/>
    <col min="16" max="17" width="12.5703125" style="121" bestFit="1" customWidth="1"/>
    <col min="18" max="18" width="12.28515625" style="121" bestFit="1" customWidth="1"/>
    <col min="19" max="19" width="16" style="121" bestFit="1" customWidth="1"/>
    <col min="20" max="20" width="21.28515625" style="121" bestFit="1" customWidth="1"/>
    <col min="21" max="21" width="16" style="121" bestFit="1" customWidth="1"/>
    <col min="22" max="16384" width="11.42578125" style="121"/>
  </cols>
  <sheetData>
    <row r="1" spans="1:21" x14ac:dyDescent="0.25">
      <c r="A1" s="120" t="s">
        <v>74</v>
      </c>
      <c r="B1" s="120"/>
      <c r="F1" s="122"/>
    </row>
    <row r="2" spans="1:21" ht="39.75" customHeight="1" x14ac:dyDescent="0.25">
      <c r="A2" s="254" t="s">
        <v>170</v>
      </c>
      <c r="B2" s="254"/>
      <c r="C2" s="254"/>
      <c r="D2" s="254"/>
      <c r="E2" s="254"/>
      <c r="F2" s="254"/>
      <c r="G2" s="254"/>
      <c r="H2" s="254"/>
    </row>
    <row r="3" spans="1:21" ht="53.25" customHeight="1" x14ac:dyDescent="0.25">
      <c r="A3" s="254" t="s">
        <v>112</v>
      </c>
      <c r="B3" s="254"/>
      <c r="C3" s="254"/>
      <c r="D3" s="254"/>
      <c r="E3" s="254"/>
      <c r="F3" s="254"/>
      <c r="G3" s="254"/>
      <c r="H3" s="254"/>
    </row>
    <row r="4" spans="1:21" ht="37.5" customHeight="1" x14ac:dyDescent="0.25">
      <c r="A4" s="254" t="s">
        <v>75</v>
      </c>
      <c r="B4" s="254"/>
      <c r="C4" s="254"/>
      <c r="D4" s="254"/>
      <c r="E4" s="254"/>
      <c r="F4" s="254"/>
      <c r="G4" s="254"/>
      <c r="H4" s="254"/>
    </row>
    <row r="5" spans="1:21" x14ac:dyDescent="0.25">
      <c r="F5" s="122"/>
    </row>
    <row r="6" spans="1:21" x14ac:dyDescent="0.25">
      <c r="A6" s="120" t="s">
        <v>35</v>
      </c>
      <c r="B6" s="120"/>
      <c r="C6" s="123">
        <v>500000</v>
      </c>
      <c r="F6" s="122"/>
    </row>
    <row r="7" spans="1:21" x14ac:dyDescent="0.25">
      <c r="A7" s="120" t="s">
        <v>36</v>
      </c>
      <c r="B7" s="120"/>
      <c r="C7" s="121">
        <v>36</v>
      </c>
      <c r="D7" s="121" t="s">
        <v>39</v>
      </c>
      <c r="E7" s="120"/>
    </row>
    <row r="8" spans="1:21" x14ac:dyDescent="0.25">
      <c r="A8" s="120" t="s">
        <v>37</v>
      </c>
      <c r="B8" s="120"/>
      <c r="C8" s="124">
        <v>0.2</v>
      </c>
      <c r="D8" s="121" t="s">
        <v>40</v>
      </c>
      <c r="I8" s="125"/>
    </row>
    <row r="9" spans="1:21" x14ac:dyDescent="0.25">
      <c r="A9" s="120" t="s">
        <v>38</v>
      </c>
      <c r="B9" s="120"/>
      <c r="C9" s="123">
        <f>-PMT(C8/12,C7,C6)</f>
        <v>18581.791679870224</v>
      </c>
    </row>
    <row r="10" spans="1:21" x14ac:dyDescent="0.25">
      <c r="A10" s="120"/>
      <c r="B10" s="120"/>
      <c r="C10" s="126"/>
    </row>
    <row r="11" spans="1:21" x14ac:dyDescent="0.25">
      <c r="A11" s="157"/>
      <c r="B11" s="158"/>
      <c r="C11" s="260" t="s">
        <v>45</v>
      </c>
      <c r="D11" s="261"/>
      <c r="E11" s="261"/>
      <c r="F11" s="262"/>
      <c r="H11" s="127"/>
      <c r="I11" s="128"/>
      <c r="J11" s="129"/>
      <c r="K11" s="129"/>
      <c r="L11" s="129"/>
      <c r="M11" s="129"/>
      <c r="N11" s="129"/>
      <c r="O11" s="129"/>
      <c r="P11" s="129"/>
      <c r="Q11" s="129"/>
      <c r="R11" s="129"/>
      <c r="S11" s="129"/>
      <c r="T11" s="130" t="s">
        <v>17</v>
      </c>
      <c r="U11" s="131"/>
    </row>
    <row r="12" spans="1:21" x14ac:dyDescent="0.25">
      <c r="A12" s="159" t="s">
        <v>41</v>
      </c>
      <c r="B12" s="160" t="s">
        <v>71</v>
      </c>
      <c r="C12" s="160" t="s">
        <v>38</v>
      </c>
      <c r="D12" s="161" t="s">
        <v>42</v>
      </c>
      <c r="E12" s="161" t="s">
        <v>43</v>
      </c>
      <c r="F12" s="162" t="s">
        <v>44</v>
      </c>
      <c r="H12" s="133"/>
      <c r="I12" s="134" t="s">
        <v>6</v>
      </c>
      <c r="J12" s="134" t="s">
        <v>7</v>
      </c>
      <c r="K12" s="134" t="s">
        <v>8</v>
      </c>
      <c r="L12" s="134" t="s">
        <v>9</v>
      </c>
      <c r="M12" s="134" t="s">
        <v>10</v>
      </c>
      <c r="N12" s="134" t="s">
        <v>11</v>
      </c>
      <c r="O12" s="134" t="s">
        <v>12</v>
      </c>
      <c r="P12" s="134" t="s">
        <v>13</v>
      </c>
      <c r="Q12" s="134" t="s">
        <v>14</v>
      </c>
      <c r="R12" s="134" t="s">
        <v>15</v>
      </c>
      <c r="S12" s="134" t="s">
        <v>16</v>
      </c>
      <c r="T12" s="134" t="s">
        <v>18</v>
      </c>
      <c r="U12" s="135" t="s">
        <v>2</v>
      </c>
    </row>
    <row r="13" spans="1:21" x14ac:dyDescent="0.25">
      <c r="A13" s="136">
        <v>1</v>
      </c>
      <c r="B13" s="137">
        <v>40318</v>
      </c>
      <c r="C13" s="138">
        <f>C9</f>
        <v>18581.791679870224</v>
      </c>
      <c r="D13" s="138">
        <f>C6*$C$8/12</f>
        <v>8333.3333333333339</v>
      </c>
      <c r="E13" s="138">
        <f>C13-D13</f>
        <v>10248.458346536891</v>
      </c>
      <c r="F13" s="138">
        <f>C6-E13</f>
        <v>489751.54165346309</v>
      </c>
      <c r="H13" s="139"/>
      <c r="I13" s="140"/>
      <c r="J13" s="140"/>
      <c r="K13" s="140"/>
      <c r="L13" s="140"/>
      <c r="M13" s="140"/>
      <c r="N13" s="140"/>
      <c r="O13" s="140"/>
      <c r="P13" s="140"/>
      <c r="Q13" s="140"/>
      <c r="R13" s="140"/>
      <c r="S13" s="140"/>
      <c r="T13" s="140"/>
      <c r="U13" s="141"/>
    </row>
    <row r="14" spans="1:21" x14ac:dyDescent="0.25">
      <c r="A14" s="136">
        <f>A13+1</f>
        <v>2</v>
      </c>
      <c r="B14" s="137">
        <v>40349</v>
      </c>
      <c r="C14" s="138">
        <f>C13</f>
        <v>18581.791679870224</v>
      </c>
      <c r="D14" s="138">
        <f>F13*$C$8/12</f>
        <v>8162.5256942243859</v>
      </c>
      <c r="E14" s="138">
        <f>C14-D14</f>
        <v>10419.265985645838</v>
      </c>
      <c r="F14" s="138">
        <f>F13-E14</f>
        <v>479332.27566781727</v>
      </c>
      <c r="H14" s="142" t="s">
        <v>28</v>
      </c>
      <c r="I14" s="140"/>
      <c r="J14" s="140"/>
      <c r="K14" s="140"/>
      <c r="L14" s="140"/>
      <c r="M14" s="140"/>
      <c r="N14" s="140"/>
      <c r="O14" s="140"/>
      <c r="P14" s="140"/>
      <c r="Q14" s="140"/>
      <c r="R14" s="140"/>
      <c r="S14" s="140"/>
      <c r="T14" s="140"/>
      <c r="U14" s="141"/>
    </row>
    <row r="15" spans="1:21" x14ac:dyDescent="0.25">
      <c r="A15" s="136">
        <f t="shared" ref="A15:A48" si="0">A14+1</f>
        <v>3</v>
      </c>
      <c r="B15" s="137">
        <v>40379</v>
      </c>
      <c r="C15" s="138">
        <f t="shared" ref="C15:C48" si="1">C14</f>
        <v>18581.791679870224</v>
      </c>
      <c r="D15" s="138">
        <f t="shared" ref="D15:D48" si="2">F14*$C$8/12</f>
        <v>7988.8712611302881</v>
      </c>
      <c r="E15" s="138">
        <f t="shared" ref="E15:E48" si="3">C15-D15</f>
        <v>10592.920418739937</v>
      </c>
      <c r="F15" s="138">
        <f t="shared" ref="F15:F48" si="4">F14-E15</f>
        <v>468739.35524907731</v>
      </c>
      <c r="H15" s="143" t="s">
        <v>19</v>
      </c>
      <c r="I15" s="163">
        <f>SUM(I16:I21)</f>
        <v>0</v>
      </c>
      <c r="J15" s="163">
        <f t="shared" ref="J15:T15" si="5">SUM(J16:J21)</f>
        <v>18581.791679870224</v>
      </c>
      <c r="K15" s="163">
        <f t="shared" si="5"/>
        <v>18581.791679870224</v>
      </c>
      <c r="L15" s="163">
        <f t="shared" si="5"/>
        <v>18581.791679870224</v>
      </c>
      <c r="M15" s="163">
        <f t="shared" si="5"/>
        <v>491634.85803771956</v>
      </c>
      <c r="N15" s="163">
        <f t="shared" si="5"/>
        <v>0</v>
      </c>
      <c r="O15" s="163">
        <f t="shared" si="5"/>
        <v>0</v>
      </c>
      <c r="P15" s="163">
        <f t="shared" si="5"/>
        <v>0</v>
      </c>
      <c r="Q15" s="163">
        <f t="shared" si="5"/>
        <v>0</v>
      </c>
      <c r="R15" s="163">
        <f t="shared" si="5"/>
        <v>0</v>
      </c>
      <c r="S15" s="163">
        <f t="shared" si="5"/>
        <v>0</v>
      </c>
      <c r="T15" s="163">
        <f t="shared" si="5"/>
        <v>0</v>
      </c>
      <c r="U15" s="164">
        <f>SUM(I15:T15)</f>
        <v>547380.23307733028</v>
      </c>
    </row>
    <row r="16" spans="1:21" x14ac:dyDescent="0.25">
      <c r="A16" s="136">
        <f t="shared" si="0"/>
        <v>4</v>
      </c>
      <c r="B16" s="137">
        <v>40410</v>
      </c>
      <c r="C16" s="138">
        <f t="shared" si="1"/>
        <v>18581.791679870224</v>
      </c>
      <c r="D16" s="138">
        <f t="shared" si="2"/>
        <v>7812.3225874846221</v>
      </c>
      <c r="E16" s="138">
        <f t="shared" si="3"/>
        <v>10769.469092385603</v>
      </c>
      <c r="F16" s="138">
        <f t="shared" si="4"/>
        <v>457969.8861566917</v>
      </c>
      <c r="H16" s="146" t="s">
        <v>58</v>
      </c>
      <c r="I16" s="163">
        <v>0</v>
      </c>
      <c r="J16" s="163">
        <v>0</v>
      </c>
      <c r="K16" s="163">
        <v>0</v>
      </c>
      <c r="L16" s="163">
        <v>0</v>
      </c>
      <c r="M16" s="163">
        <v>0</v>
      </c>
      <c r="N16" s="163">
        <v>0</v>
      </c>
      <c r="O16" s="163">
        <v>0</v>
      </c>
      <c r="P16" s="163">
        <v>0</v>
      </c>
      <c r="Q16" s="163">
        <v>0</v>
      </c>
      <c r="R16" s="163">
        <v>0</v>
      </c>
      <c r="S16" s="163">
        <v>0</v>
      </c>
      <c r="T16" s="163">
        <v>0</v>
      </c>
      <c r="U16" s="164">
        <f>SUM(I16:T16)</f>
        <v>0</v>
      </c>
    </row>
    <row r="17" spans="1:21" x14ac:dyDescent="0.25">
      <c r="A17" s="136">
        <f t="shared" si="0"/>
        <v>5</v>
      </c>
      <c r="B17" s="137">
        <v>40441</v>
      </c>
      <c r="C17" s="138">
        <f t="shared" si="1"/>
        <v>18581.791679870224</v>
      </c>
      <c r="D17" s="138">
        <f t="shared" si="2"/>
        <v>7632.8314359448623</v>
      </c>
      <c r="E17" s="138">
        <f t="shared" si="3"/>
        <v>10948.960243925361</v>
      </c>
      <c r="F17" s="138">
        <f t="shared" si="4"/>
        <v>447020.92591276637</v>
      </c>
      <c r="H17" s="146" t="s">
        <v>59</v>
      </c>
      <c r="I17" s="163">
        <v>0</v>
      </c>
      <c r="J17" s="163">
        <f>C13</f>
        <v>18581.791679870224</v>
      </c>
      <c r="K17" s="163">
        <f>C14</f>
        <v>18581.791679870224</v>
      </c>
      <c r="L17" s="163">
        <f>C15</f>
        <v>18581.791679870224</v>
      </c>
      <c r="M17" s="163">
        <f>SUM(C16:C18,F18)</f>
        <v>491634.85803771956</v>
      </c>
      <c r="N17" s="163">
        <v>0</v>
      </c>
      <c r="O17" s="163">
        <v>0</v>
      </c>
      <c r="P17" s="163">
        <v>0</v>
      </c>
      <c r="Q17" s="163">
        <v>0</v>
      </c>
      <c r="R17" s="163">
        <v>0</v>
      </c>
      <c r="S17" s="163">
        <v>0</v>
      </c>
      <c r="T17" s="163">
        <v>0</v>
      </c>
      <c r="U17" s="164">
        <f>SUM(I17:T17)</f>
        <v>547380.23307733028</v>
      </c>
    </row>
    <row r="18" spans="1:21" x14ac:dyDescent="0.25">
      <c r="A18" s="136">
        <f t="shared" si="0"/>
        <v>6</v>
      </c>
      <c r="B18" s="137">
        <v>40471</v>
      </c>
      <c r="C18" s="138">
        <f t="shared" si="1"/>
        <v>18581.791679870224</v>
      </c>
      <c r="D18" s="138">
        <f t="shared" si="2"/>
        <v>7450.3487652127733</v>
      </c>
      <c r="E18" s="138">
        <f t="shared" si="3"/>
        <v>11131.442914657451</v>
      </c>
      <c r="F18" s="138">
        <f t="shared" si="4"/>
        <v>435889.4829981089</v>
      </c>
      <c r="H18" s="146" t="s">
        <v>60</v>
      </c>
      <c r="I18" s="163">
        <v>0</v>
      </c>
      <c r="J18" s="163">
        <v>0</v>
      </c>
      <c r="K18" s="163">
        <v>0</v>
      </c>
      <c r="L18" s="163">
        <v>0</v>
      </c>
      <c r="M18" s="163">
        <v>0</v>
      </c>
      <c r="N18" s="163">
        <v>0</v>
      </c>
      <c r="O18" s="163">
        <v>0</v>
      </c>
      <c r="P18" s="163">
        <v>0</v>
      </c>
      <c r="Q18" s="163">
        <v>0</v>
      </c>
      <c r="R18" s="163">
        <v>0</v>
      </c>
      <c r="S18" s="163">
        <v>0</v>
      </c>
      <c r="T18" s="163">
        <v>0</v>
      </c>
      <c r="U18" s="164">
        <f t="shared" ref="U18:U27" si="6">SUM(I18:T18)</f>
        <v>0</v>
      </c>
    </row>
    <row r="19" spans="1:21" x14ac:dyDescent="0.25">
      <c r="A19" s="136">
        <f t="shared" si="0"/>
        <v>7</v>
      </c>
      <c r="B19" s="137">
        <v>40502</v>
      </c>
      <c r="C19" s="138">
        <f t="shared" si="1"/>
        <v>18581.791679870224</v>
      </c>
      <c r="D19" s="138">
        <f t="shared" si="2"/>
        <v>7264.8247166351493</v>
      </c>
      <c r="E19" s="138">
        <f t="shared" si="3"/>
        <v>11316.966963235074</v>
      </c>
      <c r="F19" s="138">
        <f t="shared" si="4"/>
        <v>424572.51603487384</v>
      </c>
      <c r="H19" s="146" t="s">
        <v>61</v>
      </c>
      <c r="I19" s="163">
        <v>0</v>
      </c>
      <c r="J19" s="163">
        <v>0</v>
      </c>
      <c r="K19" s="163">
        <v>0</v>
      </c>
      <c r="L19" s="163">
        <v>0</v>
      </c>
      <c r="M19" s="163">
        <v>0</v>
      </c>
      <c r="N19" s="163">
        <v>0</v>
      </c>
      <c r="O19" s="163">
        <v>0</v>
      </c>
      <c r="P19" s="163">
        <v>0</v>
      </c>
      <c r="Q19" s="163">
        <v>0</v>
      </c>
      <c r="R19" s="163">
        <v>0</v>
      </c>
      <c r="S19" s="163">
        <v>0</v>
      </c>
      <c r="T19" s="163">
        <v>0</v>
      </c>
      <c r="U19" s="164">
        <f t="shared" si="6"/>
        <v>0</v>
      </c>
    </row>
    <row r="20" spans="1:21" x14ac:dyDescent="0.25">
      <c r="A20" s="136">
        <f t="shared" si="0"/>
        <v>8</v>
      </c>
      <c r="B20" s="137">
        <v>40532</v>
      </c>
      <c r="C20" s="138">
        <f t="shared" si="1"/>
        <v>18581.791679870224</v>
      </c>
      <c r="D20" s="138">
        <f t="shared" si="2"/>
        <v>7076.2086005812307</v>
      </c>
      <c r="E20" s="138">
        <f t="shared" si="3"/>
        <v>11505.583079288994</v>
      </c>
      <c r="F20" s="138">
        <f t="shared" si="4"/>
        <v>413066.93295558484</v>
      </c>
      <c r="H20" s="146" t="s">
        <v>27</v>
      </c>
      <c r="I20" s="163">
        <v>0</v>
      </c>
      <c r="J20" s="163">
        <v>0</v>
      </c>
      <c r="K20" s="163">
        <v>0</v>
      </c>
      <c r="L20" s="163">
        <v>0</v>
      </c>
      <c r="M20" s="163">
        <v>0</v>
      </c>
      <c r="N20" s="163">
        <v>0</v>
      </c>
      <c r="O20" s="163">
        <v>0</v>
      </c>
      <c r="P20" s="163">
        <v>0</v>
      </c>
      <c r="Q20" s="163">
        <v>0</v>
      </c>
      <c r="R20" s="163">
        <v>0</v>
      </c>
      <c r="S20" s="163">
        <v>0</v>
      </c>
      <c r="T20" s="163">
        <v>0</v>
      </c>
      <c r="U20" s="164">
        <f t="shared" si="6"/>
        <v>0</v>
      </c>
    </row>
    <row r="21" spans="1:21" ht="12.75" customHeight="1" x14ac:dyDescent="0.25">
      <c r="A21" s="136">
        <f t="shared" si="0"/>
        <v>9</v>
      </c>
      <c r="B21" s="137">
        <v>40563</v>
      </c>
      <c r="C21" s="138">
        <f t="shared" si="1"/>
        <v>18581.791679870224</v>
      </c>
      <c r="D21" s="138">
        <f t="shared" si="2"/>
        <v>6884.4488825930812</v>
      </c>
      <c r="E21" s="138">
        <f t="shared" si="3"/>
        <v>11697.342797277142</v>
      </c>
      <c r="F21" s="138">
        <f t="shared" si="4"/>
        <v>401369.59015830769</v>
      </c>
      <c r="H21" s="146" t="s">
        <v>62</v>
      </c>
      <c r="I21" s="163">
        <v>0</v>
      </c>
      <c r="J21" s="163">
        <v>0</v>
      </c>
      <c r="K21" s="163">
        <v>0</v>
      </c>
      <c r="L21" s="163">
        <v>0</v>
      </c>
      <c r="M21" s="163">
        <v>0</v>
      </c>
      <c r="N21" s="163">
        <v>0</v>
      </c>
      <c r="O21" s="163">
        <v>0</v>
      </c>
      <c r="P21" s="163">
        <v>0</v>
      </c>
      <c r="Q21" s="163">
        <v>0</v>
      </c>
      <c r="R21" s="163">
        <v>0</v>
      </c>
      <c r="S21" s="163">
        <v>0</v>
      </c>
      <c r="T21" s="163">
        <v>0</v>
      </c>
      <c r="U21" s="164">
        <f t="shared" si="6"/>
        <v>0</v>
      </c>
    </row>
    <row r="22" spans="1:21" x14ac:dyDescent="0.25">
      <c r="A22" s="136">
        <f t="shared" si="0"/>
        <v>10</v>
      </c>
      <c r="B22" s="137">
        <v>40594</v>
      </c>
      <c r="C22" s="138">
        <f t="shared" si="1"/>
        <v>18581.791679870224</v>
      </c>
      <c r="D22" s="138">
        <f t="shared" si="2"/>
        <v>6689.4931693051285</v>
      </c>
      <c r="E22" s="138">
        <f t="shared" si="3"/>
        <v>11892.298510565095</v>
      </c>
      <c r="F22" s="138">
        <f t="shared" si="4"/>
        <v>389477.29164774262</v>
      </c>
      <c r="H22" s="143" t="s">
        <v>5</v>
      </c>
      <c r="I22" s="163">
        <f>SUM(I23:I27)</f>
        <v>0</v>
      </c>
      <c r="J22" s="163">
        <f>SUM(J23:J27)</f>
        <v>0</v>
      </c>
      <c r="K22" s="163">
        <f t="shared" ref="K22:T22" si="7">SUM(K23:K27)</f>
        <v>0</v>
      </c>
      <c r="L22" s="163">
        <f t="shared" si="7"/>
        <v>0</v>
      </c>
      <c r="M22" s="163">
        <f t="shared" si="7"/>
        <v>0</v>
      </c>
      <c r="N22" s="163">
        <f t="shared" si="7"/>
        <v>0</v>
      </c>
      <c r="O22" s="163">
        <f t="shared" si="7"/>
        <v>0</v>
      </c>
      <c r="P22" s="163">
        <f t="shared" si="7"/>
        <v>0</v>
      </c>
      <c r="Q22" s="163">
        <f t="shared" si="7"/>
        <v>0</v>
      </c>
      <c r="R22" s="163">
        <f t="shared" si="7"/>
        <v>0</v>
      </c>
      <c r="S22" s="163">
        <f t="shared" si="7"/>
        <v>0</v>
      </c>
      <c r="T22" s="163">
        <f t="shared" si="7"/>
        <v>0</v>
      </c>
      <c r="U22" s="164">
        <f t="shared" si="6"/>
        <v>0</v>
      </c>
    </row>
    <row r="23" spans="1:21" x14ac:dyDescent="0.25">
      <c r="A23" s="136">
        <f t="shared" si="0"/>
        <v>11</v>
      </c>
      <c r="B23" s="137">
        <v>40622</v>
      </c>
      <c r="C23" s="138">
        <f t="shared" si="1"/>
        <v>18581.791679870224</v>
      </c>
      <c r="D23" s="138">
        <f t="shared" si="2"/>
        <v>6491.2881941290434</v>
      </c>
      <c r="E23" s="138">
        <f t="shared" si="3"/>
        <v>12090.503485741181</v>
      </c>
      <c r="F23" s="138">
        <f t="shared" si="4"/>
        <v>377386.78816200141</v>
      </c>
      <c r="H23" s="146" t="s">
        <v>22</v>
      </c>
      <c r="I23" s="163">
        <v>0</v>
      </c>
      <c r="J23" s="163">
        <v>0</v>
      </c>
      <c r="K23" s="163">
        <v>0</v>
      </c>
      <c r="L23" s="163">
        <v>0</v>
      </c>
      <c r="M23" s="163">
        <v>0</v>
      </c>
      <c r="N23" s="163">
        <v>0</v>
      </c>
      <c r="O23" s="163">
        <v>0</v>
      </c>
      <c r="P23" s="163">
        <v>0</v>
      </c>
      <c r="Q23" s="163">
        <v>0</v>
      </c>
      <c r="R23" s="163">
        <v>0</v>
      </c>
      <c r="S23" s="163">
        <v>0</v>
      </c>
      <c r="T23" s="163">
        <v>0</v>
      </c>
      <c r="U23" s="164">
        <f t="shared" si="6"/>
        <v>0</v>
      </c>
    </row>
    <row r="24" spans="1:21" x14ac:dyDescent="0.25">
      <c r="A24" s="136">
        <f t="shared" si="0"/>
        <v>12</v>
      </c>
      <c r="B24" s="137">
        <v>40653</v>
      </c>
      <c r="C24" s="138">
        <f t="shared" si="1"/>
        <v>18581.791679870224</v>
      </c>
      <c r="D24" s="138">
        <f t="shared" si="2"/>
        <v>6289.7798027000235</v>
      </c>
      <c r="E24" s="138">
        <f t="shared" si="3"/>
        <v>12292.0118771702</v>
      </c>
      <c r="F24" s="138">
        <f t="shared" si="4"/>
        <v>365094.77628483123</v>
      </c>
      <c r="H24" s="146" t="s">
        <v>24</v>
      </c>
      <c r="I24" s="163">
        <v>0</v>
      </c>
      <c r="J24" s="163">
        <v>0</v>
      </c>
      <c r="K24" s="163">
        <v>0</v>
      </c>
      <c r="L24" s="163">
        <v>0</v>
      </c>
      <c r="M24" s="163">
        <v>0</v>
      </c>
      <c r="N24" s="163">
        <v>0</v>
      </c>
      <c r="O24" s="163">
        <v>0</v>
      </c>
      <c r="P24" s="163">
        <v>0</v>
      </c>
      <c r="Q24" s="163">
        <v>0</v>
      </c>
      <c r="R24" s="163">
        <v>0</v>
      </c>
      <c r="S24" s="163">
        <v>0</v>
      </c>
      <c r="T24" s="163">
        <v>0</v>
      </c>
      <c r="U24" s="164">
        <f t="shared" si="6"/>
        <v>0</v>
      </c>
    </row>
    <row r="25" spans="1:21" x14ac:dyDescent="0.25">
      <c r="A25" s="136">
        <f t="shared" si="0"/>
        <v>13</v>
      </c>
      <c r="B25" s="137">
        <v>40683</v>
      </c>
      <c r="C25" s="138">
        <f t="shared" si="1"/>
        <v>18581.791679870224</v>
      </c>
      <c r="D25" s="138">
        <f t="shared" si="2"/>
        <v>6084.9129380805207</v>
      </c>
      <c r="E25" s="138">
        <f t="shared" si="3"/>
        <v>12496.878741789704</v>
      </c>
      <c r="F25" s="138">
        <f t="shared" si="4"/>
        <v>352597.8975430415</v>
      </c>
      <c r="H25" s="146" t="s">
        <v>25</v>
      </c>
      <c r="I25" s="163">
        <v>0</v>
      </c>
      <c r="J25" s="163">
        <v>0</v>
      </c>
      <c r="K25" s="163">
        <v>0</v>
      </c>
      <c r="L25" s="163">
        <v>0</v>
      </c>
      <c r="M25" s="163">
        <v>0</v>
      </c>
      <c r="N25" s="163">
        <v>0</v>
      </c>
      <c r="O25" s="163">
        <v>0</v>
      </c>
      <c r="P25" s="163">
        <v>0</v>
      </c>
      <c r="Q25" s="163">
        <v>0</v>
      </c>
      <c r="R25" s="163">
        <v>0</v>
      </c>
      <c r="S25" s="163">
        <v>0</v>
      </c>
      <c r="T25" s="163">
        <v>0</v>
      </c>
      <c r="U25" s="164">
        <f t="shared" si="6"/>
        <v>0</v>
      </c>
    </row>
    <row r="26" spans="1:21" x14ac:dyDescent="0.25">
      <c r="A26" s="136">
        <f t="shared" si="0"/>
        <v>14</v>
      </c>
      <c r="B26" s="137">
        <v>40714</v>
      </c>
      <c r="C26" s="138">
        <f t="shared" si="1"/>
        <v>18581.791679870224</v>
      </c>
      <c r="D26" s="138">
        <f t="shared" si="2"/>
        <v>5876.6316257173594</v>
      </c>
      <c r="E26" s="138">
        <f t="shared" si="3"/>
        <v>12705.160054152864</v>
      </c>
      <c r="F26" s="138">
        <f t="shared" si="4"/>
        <v>339892.73748888861</v>
      </c>
      <c r="H26" s="146" t="s">
        <v>88</v>
      </c>
      <c r="I26" s="163">
        <v>0</v>
      </c>
      <c r="J26" s="163">
        <v>0</v>
      </c>
      <c r="K26" s="163">
        <v>0</v>
      </c>
      <c r="L26" s="163">
        <v>0</v>
      </c>
      <c r="M26" s="163">
        <v>0</v>
      </c>
      <c r="N26" s="163">
        <v>0</v>
      </c>
      <c r="O26" s="163">
        <v>0</v>
      </c>
      <c r="P26" s="163">
        <v>0</v>
      </c>
      <c r="Q26" s="163">
        <v>0</v>
      </c>
      <c r="R26" s="163">
        <v>0</v>
      </c>
      <c r="S26" s="163">
        <v>0</v>
      </c>
      <c r="T26" s="163">
        <v>0</v>
      </c>
      <c r="U26" s="164">
        <f t="shared" si="6"/>
        <v>0</v>
      </c>
    </row>
    <row r="27" spans="1:21" x14ac:dyDescent="0.25">
      <c r="A27" s="136">
        <f t="shared" si="0"/>
        <v>15</v>
      </c>
      <c r="B27" s="137">
        <v>40744</v>
      </c>
      <c r="C27" s="138">
        <f t="shared" si="1"/>
        <v>18581.791679870224</v>
      </c>
      <c r="D27" s="138">
        <f t="shared" si="2"/>
        <v>5664.8789581481433</v>
      </c>
      <c r="E27" s="138">
        <f t="shared" si="3"/>
        <v>12916.912721722081</v>
      </c>
      <c r="F27" s="138">
        <f t="shared" si="4"/>
        <v>326975.82476716652</v>
      </c>
      <c r="H27" s="146" t="s">
        <v>26</v>
      </c>
      <c r="I27" s="163">
        <v>0</v>
      </c>
      <c r="J27" s="163">
        <v>0</v>
      </c>
      <c r="K27" s="163">
        <v>0</v>
      </c>
      <c r="L27" s="163">
        <v>0</v>
      </c>
      <c r="M27" s="163">
        <v>0</v>
      </c>
      <c r="N27" s="163">
        <v>0</v>
      </c>
      <c r="O27" s="163">
        <v>0</v>
      </c>
      <c r="P27" s="163">
        <v>0</v>
      </c>
      <c r="Q27" s="163">
        <v>0</v>
      </c>
      <c r="R27" s="163">
        <v>0</v>
      </c>
      <c r="S27" s="163">
        <v>0</v>
      </c>
      <c r="T27" s="163">
        <v>0</v>
      </c>
      <c r="U27" s="164">
        <f t="shared" si="6"/>
        <v>0</v>
      </c>
    </row>
    <row r="28" spans="1:21" x14ac:dyDescent="0.25">
      <c r="A28" s="136">
        <f t="shared" si="0"/>
        <v>16</v>
      </c>
      <c r="B28" s="137">
        <v>40775</v>
      </c>
      <c r="C28" s="138">
        <f t="shared" si="1"/>
        <v>18581.791679870224</v>
      </c>
      <c r="D28" s="138">
        <f t="shared" si="2"/>
        <v>5449.5970794527757</v>
      </c>
      <c r="E28" s="138">
        <f t="shared" si="3"/>
        <v>13132.19460041745</v>
      </c>
      <c r="F28" s="138">
        <f t="shared" si="4"/>
        <v>313843.63016674906</v>
      </c>
      <c r="H28" s="147"/>
      <c r="I28" s="3"/>
      <c r="J28" s="3"/>
      <c r="K28" s="3"/>
      <c r="L28" s="3"/>
      <c r="M28" s="3"/>
      <c r="N28" s="3"/>
      <c r="O28" s="3"/>
      <c r="P28" s="3"/>
      <c r="Q28" s="3"/>
      <c r="R28" s="3"/>
      <c r="S28" s="3"/>
      <c r="T28" s="3"/>
      <c r="U28" s="141"/>
    </row>
    <row r="29" spans="1:21" ht="45" x14ac:dyDescent="0.25">
      <c r="A29" s="136">
        <f t="shared" si="0"/>
        <v>17</v>
      </c>
      <c r="B29" s="137">
        <v>40806</v>
      </c>
      <c r="C29" s="138">
        <f t="shared" si="1"/>
        <v>18581.791679870224</v>
      </c>
      <c r="D29" s="138">
        <f t="shared" si="2"/>
        <v>5230.7271694458177</v>
      </c>
      <c r="E29" s="138">
        <f t="shared" si="3"/>
        <v>13351.064510424407</v>
      </c>
      <c r="F29" s="138">
        <f t="shared" si="4"/>
        <v>300492.56565632467</v>
      </c>
      <c r="H29" s="110" t="s">
        <v>110</v>
      </c>
      <c r="I29" s="148">
        <f>+I15+I22</f>
        <v>0</v>
      </c>
      <c r="J29" s="148">
        <f t="shared" ref="J29:U29" si="8">+J15+J22</f>
        <v>18581.791679870224</v>
      </c>
      <c r="K29" s="148">
        <f t="shared" si="8"/>
        <v>18581.791679870224</v>
      </c>
      <c r="L29" s="148">
        <f t="shared" si="8"/>
        <v>18581.791679870224</v>
      </c>
      <c r="M29" s="148">
        <f t="shared" si="8"/>
        <v>491634.85803771956</v>
      </c>
      <c r="N29" s="148">
        <f t="shared" si="8"/>
        <v>0</v>
      </c>
      <c r="O29" s="148">
        <f t="shared" si="8"/>
        <v>0</v>
      </c>
      <c r="P29" s="148">
        <f t="shared" si="8"/>
        <v>0</v>
      </c>
      <c r="Q29" s="148">
        <f t="shared" si="8"/>
        <v>0</v>
      </c>
      <c r="R29" s="148">
        <f t="shared" si="8"/>
        <v>0</v>
      </c>
      <c r="S29" s="148">
        <f t="shared" si="8"/>
        <v>0</v>
      </c>
      <c r="T29" s="148">
        <f t="shared" si="8"/>
        <v>0</v>
      </c>
      <c r="U29" s="148">
        <f t="shared" si="8"/>
        <v>547380.23307733028</v>
      </c>
    </row>
    <row r="30" spans="1:21" x14ac:dyDescent="0.25">
      <c r="A30" s="136">
        <f t="shared" si="0"/>
        <v>18</v>
      </c>
      <c r="B30" s="137">
        <v>40836</v>
      </c>
      <c r="C30" s="138">
        <f t="shared" si="1"/>
        <v>18581.791679870224</v>
      </c>
      <c r="D30" s="138">
        <f t="shared" si="2"/>
        <v>5008.2094276054113</v>
      </c>
      <c r="E30" s="138">
        <f t="shared" si="3"/>
        <v>13573.582252264812</v>
      </c>
      <c r="F30" s="138">
        <f t="shared" si="4"/>
        <v>286918.98340405984</v>
      </c>
      <c r="H30" s="26"/>
      <c r="I30" s="36"/>
      <c r="J30" s="36"/>
      <c r="K30" s="36"/>
      <c r="L30" s="36"/>
      <c r="M30" s="36"/>
      <c r="N30" s="36"/>
      <c r="O30" s="36"/>
      <c r="P30" s="36"/>
      <c r="Q30" s="36"/>
      <c r="R30" s="36"/>
      <c r="S30" s="36"/>
      <c r="T30" s="36"/>
      <c r="U30" s="36"/>
    </row>
    <row r="31" spans="1:21" ht="30" x14ac:dyDescent="0.25">
      <c r="A31" s="136">
        <f t="shared" si="0"/>
        <v>19</v>
      </c>
      <c r="B31" s="137">
        <v>40867</v>
      </c>
      <c r="C31" s="138">
        <f t="shared" si="1"/>
        <v>18581.791679870224</v>
      </c>
      <c r="D31" s="138">
        <f t="shared" si="2"/>
        <v>4781.9830567343306</v>
      </c>
      <c r="E31" s="138">
        <f t="shared" si="3"/>
        <v>13799.808623135894</v>
      </c>
      <c r="F31" s="138">
        <f t="shared" si="4"/>
        <v>273119.17478092393</v>
      </c>
      <c r="H31" s="110" t="s">
        <v>63</v>
      </c>
      <c r="I31" s="111">
        <f>(15/2)/360*12</f>
        <v>0.25</v>
      </c>
      <c r="J31" s="111">
        <f>(30+15)/2/360*12</f>
        <v>0.75</v>
      </c>
      <c r="K31" s="111">
        <f>(30+60)/2/360*12</f>
        <v>1.5</v>
      </c>
      <c r="L31" s="111">
        <f>(60+90)/2/360*12</f>
        <v>2.5</v>
      </c>
      <c r="M31" s="111">
        <f>(90+180)/2/360*12</f>
        <v>4.5</v>
      </c>
      <c r="N31" s="111">
        <f>(180+360)/2/360*12</f>
        <v>9</v>
      </c>
      <c r="O31" s="111">
        <f>(360+720)/2/360*12</f>
        <v>18</v>
      </c>
      <c r="P31" s="111">
        <f>(720+1080)/2/360*12</f>
        <v>30</v>
      </c>
      <c r="Q31" s="111">
        <f>(1080+1440)/2/360*12</f>
        <v>42</v>
      </c>
      <c r="R31" s="111">
        <f>(1440+1800)/2/360*12</f>
        <v>54</v>
      </c>
      <c r="S31" s="155">
        <f>F3</f>
        <v>0</v>
      </c>
      <c r="T31" s="155">
        <f>S31</f>
        <v>0</v>
      </c>
      <c r="U31" s="166" t="s">
        <v>90</v>
      </c>
    </row>
    <row r="32" spans="1:21" x14ac:dyDescent="0.25">
      <c r="A32" s="136">
        <f t="shared" si="0"/>
        <v>20</v>
      </c>
      <c r="B32" s="137">
        <v>40897</v>
      </c>
      <c r="C32" s="138">
        <f t="shared" si="1"/>
        <v>18581.791679870224</v>
      </c>
      <c r="D32" s="138">
        <f t="shared" si="2"/>
        <v>4551.9862463487325</v>
      </c>
      <c r="E32" s="138">
        <f t="shared" si="3"/>
        <v>14029.805433521491</v>
      </c>
      <c r="F32" s="138">
        <f t="shared" si="4"/>
        <v>259089.36934740245</v>
      </c>
      <c r="H32" s="149"/>
      <c r="I32" s="149"/>
      <c r="J32" s="149"/>
      <c r="K32" s="149"/>
      <c r="L32" s="149"/>
      <c r="M32" s="149"/>
      <c r="N32" s="149"/>
      <c r="O32" s="149"/>
      <c r="P32" s="149"/>
      <c r="Q32" s="149"/>
      <c r="R32" s="149"/>
      <c r="S32" s="149"/>
      <c r="T32" s="149"/>
      <c r="U32" s="149"/>
    </row>
    <row r="33" spans="1:21" ht="30" x14ac:dyDescent="0.25">
      <c r="A33" s="136">
        <f t="shared" si="0"/>
        <v>21</v>
      </c>
      <c r="B33" s="137">
        <v>40928</v>
      </c>
      <c r="C33" s="138">
        <f t="shared" si="1"/>
        <v>18581.791679870224</v>
      </c>
      <c r="D33" s="138">
        <f t="shared" si="2"/>
        <v>4318.1561557900413</v>
      </c>
      <c r="E33" s="138">
        <f t="shared" si="3"/>
        <v>14263.635524080182</v>
      </c>
      <c r="F33" s="138">
        <f t="shared" si="4"/>
        <v>244825.73382332225</v>
      </c>
      <c r="H33" s="110" t="s">
        <v>34</v>
      </c>
      <c r="I33" s="156">
        <f>I29/$U$29*I31</f>
        <v>0</v>
      </c>
      <c r="J33" s="156">
        <f t="shared" ref="J33:T33" si="9">J29/$U$29*J31</f>
        <v>2.5460078603046363E-2</v>
      </c>
      <c r="K33" s="156">
        <f t="shared" si="9"/>
        <v>5.0920157206092727E-2</v>
      </c>
      <c r="L33" s="156">
        <f t="shared" si="9"/>
        <v>8.4866928676821218E-2</v>
      </c>
      <c r="M33" s="156">
        <f t="shared" si="9"/>
        <v>4.0417185851451647</v>
      </c>
      <c r="N33" s="156">
        <f t="shared" si="9"/>
        <v>0</v>
      </c>
      <c r="O33" s="156">
        <f t="shared" si="9"/>
        <v>0</v>
      </c>
      <c r="P33" s="156">
        <f t="shared" si="9"/>
        <v>0</v>
      </c>
      <c r="Q33" s="156">
        <f t="shared" si="9"/>
        <v>0</v>
      </c>
      <c r="R33" s="156">
        <f t="shared" si="9"/>
        <v>0</v>
      </c>
      <c r="S33" s="156">
        <f t="shared" si="9"/>
        <v>0</v>
      </c>
      <c r="T33" s="156">
        <f t="shared" si="9"/>
        <v>0</v>
      </c>
      <c r="U33" s="156">
        <f>SUM(I33:T33)</f>
        <v>4.202965749631125</v>
      </c>
    </row>
    <row r="34" spans="1:21" x14ac:dyDescent="0.25">
      <c r="A34" s="136">
        <f t="shared" si="0"/>
        <v>22</v>
      </c>
      <c r="B34" s="137">
        <v>40959</v>
      </c>
      <c r="C34" s="138">
        <f t="shared" si="1"/>
        <v>18581.791679870224</v>
      </c>
      <c r="D34" s="138">
        <f t="shared" si="2"/>
        <v>4080.4288970553712</v>
      </c>
      <c r="E34" s="138">
        <f t="shared" si="3"/>
        <v>14501.362782814853</v>
      </c>
      <c r="F34" s="138">
        <f t="shared" si="4"/>
        <v>230324.37104050739</v>
      </c>
      <c r="H34" s="150"/>
      <c r="I34" s="151"/>
      <c r="J34" s="151"/>
      <c r="L34" s="152"/>
    </row>
    <row r="35" spans="1:21" x14ac:dyDescent="0.25">
      <c r="A35" s="136">
        <f t="shared" si="0"/>
        <v>23</v>
      </c>
      <c r="B35" s="137">
        <v>40988</v>
      </c>
      <c r="C35" s="138">
        <f t="shared" si="1"/>
        <v>18581.791679870224</v>
      </c>
      <c r="D35" s="138">
        <f t="shared" si="2"/>
        <v>3838.7395173417899</v>
      </c>
      <c r="E35" s="138">
        <f t="shared" si="3"/>
        <v>14743.052162528435</v>
      </c>
      <c r="F35" s="138">
        <f t="shared" si="4"/>
        <v>215581.31887797895</v>
      </c>
      <c r="H35" s="150"/>
      <c r="I35" s="151"/>
      <c r="J35" s="151"/>
      <c r="L35" s="152"/>
    </row>
    <row r="36" spans="1:21" x14ac:dyDescent="0.25">
      <c r="A36" s="136">
        <f t="shared" si="0"/>
        <v>24</v>
      </c>
      <c r="B36" s="137">
        <v>41019</v>
      </c>
      <c r="C36" s="138">
        <f t="shared" si="1"/>
        <v>18581.791679870224</v>
      </c>
      <c r="D36" s="138">
        <f t="shared" si="2"/>
        <v>3593.0219812996493</v>
      </c>
      <c r="E36" s="138">
        <f t="shared" si="3"/>
        <v>14988.769698570575</v>
      </c>
      <c r="F36" s="138">
        <f t="shared" si="4"/>
        <v>200592.54917940838</v>
      </c>
      <c r="H36" s="150"/>
      <c r="I36" s="151"/>
      <c r="J36" s="151"/>
      <c r="L36" s="152"/>
    </row>
    <row r="37" spans="1:21" x14ac:dyDescent="0.25">
      <c r="A37" s="136">
        <f t="shared" si="0"/>
        <v>25</v>
      </c>
      <c r="B37" s="137">
        <v>41049</v>
      </c>
      <c r="C37" s="138">
        <f t="shared" si="1"/>
        <v>18581.791679870224</v>
      </c>
      <c r="D37" s="138">
        <f t="shared" si="2"/>
        <v>3343.2091529901395</v>
      </c>
      <c r="E37" s="138">
        <f t="shared" si="3"/>
        <v>15238.582526880085</v>
      </c>
      <c r="F37" s="138">
        <f t="shared" si="4"/>
        <v>185353.9666525283</v>
      </c>
      <c r="H37" s="150"/>
      <c r="I37" s="151"/>
      <c r="J37" s="151"/>
      <c r="L37" s="152"/>
    </row>
    <row r="38" spans="1:21" x14ac:dyDescent="0.25">
      <c r="A38" s="136">
        <f t="shared" si="0"/>
        <v>26</v>
      </c>
      <c r="B38" s="137">
        <v>41080</v>
      </c>
      <c r="C38" s="138">
        <f t="shared" si="1"/>
        <v>18581.791679870224</v>
      </c>
      <c r="D38" s="138">
        <f t="shared" si="2"/>
        <v>3089.2327775421381</v>
      </c>
      <c r="E38" s="138">
        <f t="shared" si="3"/>
        <v>15492.558902328086</v>
      </c>
      <c r="F38" s="138">
        <f t="shared" si="4"/>
        <v>169861.40775020022</v>
      </c>
      <c r="H38" s="150"/>
      <c r="I38" s="151"/>
      <c r="J38" s="151"/>
      <c r="L38" s="152"/>
    </row>
    <row r="39" spans="1:21" x14ac:dyDescent="0.25">
      <c r="A39" s="136">
        <f>A38+1</f>
        <v>27</v>
      </c>
      <c r="B39" s="137">
        <v>41110</v>
      </c>
      <c r="C39" s="138">
        <f t="shared" si="1"/>
        <v>18581.791679870224</v>
      </c>
      <c r="D39" s="138">
        <f t="shared" si="2"/>
        <v>2831.0234625033372</v>
      </c>
      <c r="E39" s="138">
        <f t="shared" si="3"/>
        <v>15750.768217366887</v>
      </c>
      <c r="F39" s="138">
        <f t="shared" si="4"/>
        <v>154110.63953283333</v>
      </c>
      <c r="H39" s="150"/>
      <c r="I39" s="151"/>
      <c r="J39" s="151"/>
      <c r="L39" s="152"/>
    </row>
    <row r="40" spans="1:21" x14ac:dyDescent="0.25">
      <c r="A40" s="136">
        <f t="shared" si="0"/>
        <v>28</v>
      </c>
      <c r="B40" s="137">
        <v>41141</v>
      </c>
      <c r="C40" s="138">
        <f t="shared" si="1"/>
        <v>18581.791679870224</v>
      </c>
      <c r="D40" s="138">
        <f t="shared" si="2"/>
        <v>2568.5106588805556</v>
      </c>
      <c r="E40" s="138">
        <f t="shared" si="3"/>
        <v>16013.281020989669</v>
      </c>
      <c r="F40" s="138">
        <f t="shared" si="4"/>
        <v>138097.35851184366</v>
      </c>
      <c r="H40" s="150"/>
      <c r="I40" s="151"/>
      <c r="J40" s="151"/>
      <c r="L40" s="152"/>
    </row>
    <row r="41" spans="1:21" x14ac:dyDescent="0.25">
      <c r="A41" s="136">
        <f t="shared" si="0"/>
        <v>29</v>
      </c>
      <c r="B41" s="137">
        <v>41172</v>
      </c>
      <c r="C41" s="138">
        <f t="shared" si="1"/>
        <v>18581.791679870224</v>
      </c>
      <c r="D41" s="138">
        <f t="shared" si="2"/>
        <v>2301.6226418640613</v>
      </c>
      <c r="E41" s="138">
        <f t="shared" si="3"/>
        <v>16280.169038006163</v>
      </c>
      <c r="F41" s="138">
        <f t="shared" si="4"/>
        <v>121817.1894738375</v>
      </c>
      <c r="H41" s="150"/>
      <c r="I41" s="151"/>
      <c r="J41" s="151"/>
      <c r="L41" s="152"/>
    </row>
    <row r="42" spans="1:21" x14ac:dyDescent="0.25">
      <c r="A42" s="136">
        <f t="shared" si="0"/>
        <v>30</v>
      </c>
      <c r="B42" s="137">
        <v>41202</v>
      </c>
      <c r="C42" s="138">
        <f t="shared" si="1"/>
        <v>18581.791679870224</v>
      </c>
      <c r="D42" s="138">
        <f t="shared" si="2"/>
        <v>2030.286491230625</v>
      </c>
      <c r="E42" s="138">
        <f t="shared" si="3"/>
        <v>16551.5051886396</v>
      </c>
      <c r="F42" s="138">
        <f t="shared" si="4"/>
        <v>105265.6842851979</v>
      </c>
      <c r="H42" s="150"/>
      <c r="I42" s="151"/>
      <c r="J42" s="151"/>
      <c r="L42" s="152"/>
    </row>
    <row r="43" spans="1:21" x14ac:dyDescent="0.25">
      <c r="A43" s="136">
        <f t="shared" si="0"/>
        <v>31</v>
      </c>
      <c r="B43" s="137">
        <v>41233</v>
      </c>
      <c r="C43" s="138">
        <f t="shared" si="1"/>
        <v>18581.791679870224</v>
      </c>
      <c r="D43" s="138">
        <f t="shared" si="2"/>
        <v>1754.4280714199651</v>
      </c>
      <c r="E43" s="138">
        <f t="shared" si="3"/>
        <v>16827.363608450258</v>
      </c>
      <c r="F43" s="138">
        <f t="shared" si="4"/>
        <v>88438.320676747651</v>
      </c>
      <c r="H43" s="150"/>
      <c r="I43" s="151"/>
      <c r="J43" s="151"/>
      <c r="L43" s="152"/>
    </row>
    <row r="44" spans="1:21" x14ac:dyDescent="0.25">
      <c r="A44" s="136">
        <f t="shared" si="0"/>
        <v>32</v>
      </c>
      <c r="B44" s="137">
        <v>41263</v>
      </c>
      <c r="C44" s="138">
        <f t="shared" si="1"/>
        <v>18581.791679870224</v>
      </c>
      <c r="D44" s="138">
        <f t="shared" si="2"/>
        <v>1473.9720112791276</v>
      </c>
      <c r="E44" s="138">
        <f t="shared" si="3"/>
        <v>17107.819668591095</v>
      </c>
      <c r="F44" s="138">
        <f t="shared" si="4"/>
        <v>71330.501008156556</v>
      </c>
      <c r="H44" s="150"/>
      <c r="I44" s="151"/>
      <c r="J44" s="151"/>
      <c r="L44" s="152"/>
    </row>
    <row r="45" spans="1:21" x14ac:dyDescent="0.25">
      <c r="A45" s="136">
        <f t="shared" si="0"/>
        <v>33</v>
      </c>
      <c r="B45" s="137">
        <v>41294</v>
      </c>
      <c r="C45" s="138">
        <f t="shared" si="1"/>
        <v>18581.791679870224</v>
      </c>
      <c r="D45" s="138">
        <f t="shared" si="2"/>
        <v>1188.8416834692759</v>
      </c>
      <c r="E45" s="138">
        <f t="shared" si="3"/>
        <v>17392.949996400948</v>
      </c>
      <c r="F45" s="138">
        <f t="shared" si="4"/>
        <v>53937.551011755611</v>
      </c>
      <c r="H45" s="150"/>
      <c r="I45" s="151"/>
      <c r="J45" s="151"/>
      <c r="L45" s="152"/>
    </row>
    <row r="46" spans="1:21" x14ac:dyDescent="0.25">
      <c r="A46" s="136">
        <f t="shared" si="0"/>
        <v>34</v>
      </c>
      <c r="B46" s="137">
        <v>41325</v>
      </c>
      <c r="C46" s="138">
        <f t="shared" si="1"/>
        <v>18581.791679870224</v>
      </c>
      <c r="D46" s="138">
        <f t="shared" si="2"/>
        <v>898.95918352926026</v>
      </c>
      <c r="E46" s="138">
        <f t="shared" si="3"/>
        <v>17682.832496340965</v>
      </c>
      <c r="F46" s="138">
        <f t="shared" si="4"/>
        <v>36254.718515414643</v>
      </c>
      <c r="H46" s="150"/>
      <c r="I46" s="151"/>
      <c r="J46" s="151"/>
      <c r="L46" s="152"/>
    </row>
    <row r="47" spans="1:21" x14ac:dyDescent="0.25">
      <c r="A47" s="136">
        <f t="shared" si="0"/>
        <v>35</v>
      </c>
      <c r="B47" s="137">
        <v>41353</v>
      </c>
      <c r="C47" s="138">
        <f t="shared" si="1"/>
        <v>18581.791679870224</v>
      </c>
      <c r="D47" s="138">
        <f t="shared" si="2"/>
        <v>604.24530859024401</v>
      </c>
      <c r="E47" s="138">
        <f t="shared" si="3"/>
        <v>17977.546371279979</v>
      </c>
      <c r="F47" s="138">
        <f t="shared" si="4"/>
        <v>18277.172144134664</v>
      </c>
      <c r="H47" s="150"/>
      <c r="I47" s="151"/>
      <c r="J47" s="151"/>
      <c r="L47" s="152"/>
    </row>
    <row r="48" spans="1:21" x14ac:dyDescent="0.25">
      <c r="A48" s="136">
        <f t="shared" si="0"/>
        <v>36</v>
      </c>
      <c r="B48" s="137">
        <v>41384</v>
      </c>
      <c r="C48" s="138">
        <f t="shared" si="1"/>
        <v>18581.791679870224</v>
      </c>
      <c r="D48" s="138">
        <f t="shared" si="2"/>
        <v>304.61953573557776</v>
      </c>
      <c r="E48" s="138">
        <f t="shared" si="3"/>
        <v>18277.172144134645</v>
      </c>
      <c r="F48" s="138">
        <f t="shared" si="4"/>
        <v>0</v>
      </c>
      <c r="H48" s="150"/>
      <c r="I48" s="151"/>
      <c r="J48" s="151"/>
    </row>
    <row r="49" spans="1:10" x14ac:dyDescent="0.25">
      <c r="A49" s="153"/>
      <c r="B49" s="153"/>
      <c r="C49" s="154">
        <f>SUM(C13:C48)</f>
        <v>668944.50047532807</v>
      </c>
      <c r="D49" s="150"/>
      <c r="E49" s="150"/>
      <c r="F49" s="150"/>
      <c r="H49" s="150"/>
      <c r="I49" s="151"/>
      <c r="J49" s="151"/>
    </row>
    <row r="50" spans="1:10" x14ac:dyDescent="0.25">
      <c r="A50" s="153"/>
      <c r="B50" s="153"/>
      <c r="C50" s="150"/>
      <c r="D50" s="150"/>
      <c r="E50" s="150"/>
      <c r="F50" s="150"/>
      <c r="H50" s="150"/>
      <c r="I50" s="151"/>
      <c r="J50" s="151"/>
    </row>
    <row r="51" spans="1:10" x14ac:dyDescent="0.25">
      <c r="A51" s="153"/>
      <c r="B51" s="153"/>
      <c r="C51" s="150"/>
      <c r="D51" s="150"/>
      <c r="E51" s="150"/>
      <c r="F51" s="150"/>
      <c r="H51" s="150"/>
      <c r="I51" s="151"/>
      <c r="J51" s="151"/>
    </row>
    <row r="52" spans="1:10" x14ac:dyDescent="0.25">
      <c r="A52" s="153"/>
      <c r="B52" s="153"/>
      <c r="C52" s="150"/>
      <c r="D52" s="150"/>
      <c r="E52" s="150"/>
      <c r="F52" s="150"/>
    </row>
  </sheetData>
  <mergeCells count="4">
    <mergeCell ref="A2:H2"/>
    <mergeCell ref="A3:H3"/>
    <mergeCell ref="C11:F11"/>
    <mergeCell ref="A4:H4"/>
  </mergeCells>
  <phoneticPr fontId="2" type="noConversion"/>
  <pageMargins left="0.75" right="0.75" top="1" bottom="1" header="0" footer="0"/>
  <pageSetup paperSize="9" orientation="portrait" horizontalDpi="300" verticalDpi="300"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6F93A6"/>
  </sheetPr>
  <dimension ref="A1:Y189"/>
  <sheetViews>
    <sheetView zoomScale="81" zoomScaleNormal="81" workbookViewId="0">
      <selection activeCell="B4" sqref="B4"/>
    </sheetView>
  </sheetViews>
  <sheetFormatPr baseColWidth="10" defaultColWidth="11.42578125" defaultRowHeight="15" x14ac:dyDescent="0.25"/>
  <cols>
    <col min="1" max="1" width="3.7109375" style="192" customWidth="1"/>
    <col min="2" max="2" width="14" style="121" bestFit="1" customWidth="1"/>
    <col min="3" max="3" width="16.85546875" style="121" customWidth="1"/>
    <col min="4" max="4" width="16.28515625" style="121" customWidth="1"/>
    <col min="5" max="5" width="19.85546875" style="121" customWidth="1"/>
    <col min="6" max="6" width="18.28515625" style="121" customWidth="1"/>
    <col min="7" max="7" width="16.140625" style="121" customWidth="1"/>
    <col min="8" max="8" width="16.28515625" style="121" customWidth="1"/>
    <col min="9" max="9" width="16.7109375" style="121" customWidth="1"/>
    <col min="10" max="10" width="16.28515625" style="121" customWidth="1"/>
    <col min="11" max="11" width="14.140625" style="121" customWidth="1"/>
    <col min="12" max="12" width="46.7109375" style="121" bestFit="1" customWidth="1"/>
    <col min="13" max="13" width="15.5703125" style="121" bestFit="1" customWidth="1"/>
    <col min="14" max="14" width="14" style="121" bestFit="1" customWidth="1"/>
    <col min="15" max="16" width="15.5703125" style="121" bestFit="1" customWidth="1"/>
    <col min="17" max="17" width="16.5703125" style="121" bestFit="1" customWidth="1"/>
    <col min="18" max="22" width="17" style="121" bestFit="1" customWidth="1"/>
    <col min="23" max="23" width="17.42578125" style="121" bestFit="1" customWidth="1"/>
    <col min="24" max="24" width="11.5703125" style="121" bestFit="1" customWidth="1"/>
    <col min="25" max="25" width="15" style="121" bestFit="1" customWidth="1"/>
    <col min="26" max="16384" width="11.42578125" style="121"/>
  </cols>
  <sheetData>
    <row r="1" spans="1:25" ht="21.75" customHeight="1" x14ac:dyDescent="0.25">
      <c r="A1" s="167"/>
      <c r="B1" s="168" t="s">
        <v>76</v>
      </c>
      <c r="C1" s="168"/>
      <c r="D1" s="168"/>
      <c r="E1" s="168"/>
      <c r="F1" s="169"/>
      <c r="G1" s="169"/>
      <c r="H1" s="169"/>
      <c r="I1" s="170"/>
      <c r="J1" s="169"/>
      <c r="K1" s="169"/>
      <c r="L1" s="169"/>
      <c r="M1" s="169"/>
      <c r="N1" s="169"/>
    </row>
    <row r="2" spans="1:25" ht="98.25" customHeight="1" x14ac:dyDescent="0.25">
      <c r="A2" s="167"/>
      <c r="B2" s="264" t="s">
        <v>116</v>
      </c>
      <c r="C2" s="264"/>
      <c r="D2" s="264"/>
      <c r="E2" s="264"/>
      <c r="F2" s="264"/>
      <c r="G2" s="264"/>
      <c r="H2" s="264"/>
      <c r="I2" s="264"/>
      <c r="J2" s="264"/>
      <c r="K2" s="264"/>
      <c r="L2" s="169"/>
      <c r="M2" s="169"/>
      <c r="N2" s="169"/>
    </row>
    <row r="3" spans="1:25" x14ac:dyDescent="0.25">
      <c r="A3" s="167"/>
      <c r="B3" s="263"/>
      <c r="C3" s="263"/>
      <c r="D3" s="263"/>
      <c r="E3" s="263"/>
      <c r="F3" s="263"/>
      <c r="G3" s="263"/>
      <c r="H3" s="263"/>
      <c r="I3" s="263"/>
      <c r="J3" s="263"/>
      <c r="K3" s="263"/>
      <c r="L3" s="169"/>
      <c r="M3" s="169"/>
      <c r="N3" s="169"/>
    </row>
    <row r="4" spans="1:25" x14ac:dyDescent="0.25">
      <c r="A4" s="167"/>
      <c r="B4" s="169"/>
      <c r="C4" s="169"/>
      <c r="D4" s="169"/>
      <c r="E4" s="169"/>
      <c r="F4" s="169"/>
      <c r="G4" s="169"/>
      <c r="H4" s="169"/>
      <c r="I4" s="169"/>
      <c r="J4" s="169"/>
      <c r="K4" s="169"/>
      <c r="L4" s="169"/>
      <c r="M4" s="169"/>
      <c r="N4" s="169"/>
    </row>
    <row r="5" spans="1:25" s="149" customFormat="1" ht="105" x14ac:dyDescent="0.2">
      <c r="A5" s="171"/>
      <c r="B5" s="172" t="s">
        <v>77</v>
      </c>
      <c r="C5" s="173" t="s">
        <v>115</v>
      </c>
      <c r="D5" s="173" t="s">
        <v>78</v>
      </c>
      <c r="E5" s="173" t="s">
        <v>82</v>
      </c>
      <c r="F5" s="173" t="s">
        <v>81</v>
      </c>
      <c r="G5" s="173" t="s">
        <v>79</v>
      </c>
      <c r="H5" s="173" t="s">
        <v>106</v>
      </c>
      <c r="I5" s="173" t="s">
        <v>107</v>
      </c>
      <c r="J5" s="173" t="s">
        <v>108</v>
      </c>
      <c r="K5" s="174"/>
      <c r="L5" s="175"/>
      <c r="M5" s="175"/>
    </row>
    <row r="6" spans="1:25" x14ac:dyDescent="0.25">
      <c r="A6" s="167"/>
      <c r="B6" s="140">
        <v>1</v>
      </c>
      <c r="C6" s="176">
        <f>G80</f>
        <v>517146.9491900744</v>
      </c>
      <c r="D6" s="177">
        <v>40298</v>
      </c>
      <c r="E6" s="177">
        <v>42480</v>
      </c>
      <c r="F6" s="178">
        <f>G6/360</f>
        <v>5.9722222222222223</v>
      </c>
      <c r="G6" s="179">
        <f>DAYS360(D6,E6)</f>
        <v>2150</v>
      </c>
      <c r="H6" s="121">
        <f>C6/$C$8</f>
        <v>7.3232090212545675E-2</v>
      </c>
      <c r="I6" s="121">
        <f>H6*G6</f>
        <v>157.4489939569732</v>
      </c>
      <c r="K6" s="169"/>
      <c r="L6" s="169"/>
      <c r="M6" s="169"/>
    </row>
    <row r="7" spans="1:25" x14ac:dyDescent="0.25">
      <c r="A7" s="167"/>
      <c r="B7" s="27">
        <v>2</v>
      </c>
      <c r="C7" s="180">
        <f>SUM(G163)</f>
        <v>6544606.2752383044</v>
      </c>
      <c r="D7" s="181">
        <v>40298</v>
      </c>
      <c r="E7" s="182">
        <v>42835</v>
      </c>
      <c r="F7" s="183">
        <f>G7/360</f>
        <v>6.9444444444444446</v>
      </c>
      <c r="G7" s="184">
        <f>DAYS360(D7,E7)</f>
        <v>2500</v>
      </c>
      <c r="H7" s="169">
        <f>C7/$C$8</f>
        <v>0.92676790978745427</v>
      </c>
      <c r="I7" s="169">
        <f>H7*G7</f>
        <v>2316.9197744686358</v>
      </c>
      <c r="J7" s="169"/>
      <c r="K7" s="169"/>
      <c r="L7" s="169"/>
      <c r="M7" s="169"/>
    </row>
    <row r="8" spans="1:25" x14ac:dyDescent="0.25">
      <c r="A8" s="167"/>
      <c r="B8" s="168" t="s">
        <v>2</v>
      </c>
      <c r="C8" s="185">
        <f>SUM(C6:C7)</f>
        <v>7061753.224428379</v>
      </c>
      <c r="D8" s="169"/>
      <c r="E8" s="169"/>
      <c r="F8" s="169"/>
      <c r="G8" s="169"/>
      <c r="H8" s="186">
        <f>SUM(H6:H7)</f>
        <v>1</v>
      </c>
      <c r="I8" s="169"/>
      <c r="J8" s="187">
        <f>SUM(I6:I7)/30</f>
        <v>82.478958947520297</v>
      </c>
      <c r="K8" s="168" t="s">
        <v>80</v>
      </c>
      <c r="L8" s="169"/>
      <c r="M8" s="169"/>
    </row>
    <row r="9" spans="1:25" x14ac:dyDescent="0.25">
      <c r="A9" s="167"/>
      <c r="B9" s="188"/>
      <c r="C9" s="188"/>
      <c r="D9" s="188"/>
      <c r="E9" s="188"/>
      <c r="F9" s="188"/>
      <c r="G9" s="188"/>
      <c r="H9" s="188"/>
      <c r="I9" s="188"/>
      <c r="J9" s="189">
        <f>J8/12</f>
        <v>6.8732465789600248</v>
      </c>
      <c r="K9" s="190" t="s">
        <v>72</v>
      </c>
      <c r="L9" s="169"/>
      <c r="M9" s="169"/>
      <c r="O9" s="121">
        <f>180-90</f>
        <v>90</v>
      </c>
    </row>
    <row r="10" spans="1:25" x14ac:dyDescent="0.25">
      <c r="A10" s="167"/>
      <c r="B10" s="169"/>
      <c r="C10" s="169"/>
      <c r="D10" s="169"/>
      <c r="E10" s="169"/>
      <c r="F10" s="169"/>
      <c r="G10" s="169"/>
      <c r="H10" s="169"/>
      <c r="I10" s="169"/>
      <c r="J10" s="169"/>
      <c r="K10" s="169"/>
      <c r="L10" s="169"/>
      <c r="M10" s="169"/>
      <c r="N10" s="169"/>
    </row>
    <row r="11" spans="1:25" x14ac:dyDescent="0.25">
      <c r="A11" s="167"/>
      <c r="B11" s="169"/>
      <c r="C11" s="169"/>
      <c r="D11" s="169"/>
      <c r="E11" s="169"/>
      <c r="F11" s="169"/>
      <c r="G11" s="169"/>
      <c r="H11" s="169"/>
      <c r="I11" s="169"/>
      <c r="J11" s="169"/>
      <c r="K11" s="169"/>
      <c r="L11" s="169"/>
      <c r="M11" s="169"/>
      <c r="N11" s="169"/>
    </row>
    <row r="12" spans="1:25" x14ac:dyDescent="0.25">
      <c r="A12" s="167"/>
      <c r="B12" s="168" t="s">
        <v>105</v>
      </c>
      <c r="C12" s="169"/>
      <c r="D12" s="169"/>
      <c r="E12" s="169"/>
      <c r="F12" s="169"/>
      <c r="G12" s="169"/>
      <c r="H12" s="169"/>
      <c r="I12" s="169"/>
      <c r="J12" s="169"/>
      <c r="K12" s="169"/>
      <c r="L12" s="169"/>
      <c r="M12" s="169"/>
      <c r="N12" s="169"/>
    </row>
    <row r="13" spans="1:25" x14ac:dyDescent="0.25">
      <c r="A13" s="167"/>
      <c r="B13" s="168" t="s">
        <v>92</v>
      </c>
      <c r="C13" s="169"/>
      <c r="D13" s="191" t="s">
        <v>93</v>
      </c>
      <c r="F13" s="169"/>
      <c r="G13" s="169"/>
      <c r="H13" s="169"/>
      <c r="I13" s="169"/>
      <c r="J13" s="169"/>
      <c r="K13" s="169"/>
      <c r="L13" s="169"/>
      <c r="M13" s="169"/>
      <c r="N13" s="169"/>
    </row>
    <row r="14" spans="1:25" x14ac:dyDescent="0.25">
      <c r="B14" s="120" t="s">
        <v>35</v>
      </c>
      <c r="C14" s="120"/>
      <c r="D14" s="123">
        <v>2000000</v>
      </c>
      <c r="G14" s="122"/>
    </row>
    <row r="15" spans="1:25" x14ac:dyDescent="0.25">
      <c r="B15" s="120" t="s">
        <v>36</v>
      </c>
      <c r="C15" s="120"/>
      <c r="D15" s="121">
        <v>72</v>
      </c>
      <c r="E15" s="121" t="s">
        <v>39</v>
      </c>
      <c r="F15" s="120"/>
    </row>
    <row r="16" spans="1:25" x14ac:dyDescent="0.25">
      <c r="B16" s="120" t="s">
        <v>37</v>
      </c>
      <c r="C16" s="120"/>
      <c r="D16" s="124">
        <v>0.2</v>
      </c>
      <c r="E16" s="121" t="s">
        <v>40</v>
      </c>
      <c r="L16" s="127"/>
      <c r="M16" s="128"/>
      <c r="N16" s="129"/>
      <c r="O16" s="129"/>
      <c r="P16" s="129"/>
      <c r="Q16" s="129"/>
      <c r="R16" s="129"/>
      <c r="S16" s="129"/>
      <c r="T16" s="129"/>
      <c r="U16" s="129"/>
      <c r="V16" s="129"/>
      <c r="W16" s="129"/>
      <c r="X16" s="130" t="s">
        <v>17</v>
      </c>
      <c r="Y16" s="131"/>
    </row>
    <row r="17" spans="1:25" x14ac:dyDescent="0.25">
      <c r="B17" s="120" t="s">
        <v>38</v>
      </c>
      <c r="C17" s="120"/>
      <c r="D17" s="123">
        <f>-PMT(D16/12,D15,D14)</f>
        <v>47905.652114405086</v>
      </c>
      <c r="L17" s="133"/>
      <c r="M17" s="134" t="s">
        <v>6</v>
      </c>
      <c r="N17" s="134" t="s">
        <v>7</v>
      </c>
      <c r="O17" s="134" t="s">
        <v>8</v>
      </c>
      <c r="P17" s="134" t="s">
        <v>9</v>
      </c>
      <c r="Q17" s="134" t="s">
        <v>10</v>
      </c>
      <c r="R17" s="134" t="s">
        <v>11</v>
      </c>
      <c r="S17" s="134" t="s">
        <v>12</v>
      </c>
      <c r="T17" s="134" t="s">
        <v>13</v>
      </c>
      <c r="U17" s="134" t="s">
        <v>14</v>
      </c>
      <c r="V17" s="134" t="s">
        <v>15</v>
      </c>
      <c r="W17" s="134" t="s">
        <v>16</v>
      </c>
      <c r="X17" s="134" t="s">
        <v>18</v>
      </c>
      <c r="Y17" s="135" t="s">
        <v>2</v>
      </c>
    </row>
    <row r="18" spans="1:25" ht="23.25" customHeight="1" x14ac:dyDescent="0.25">
      <c r="B18" s="120"/>
      <c r="C18" s="120"/>
      <c r="D18" s="126"/>
      <c r="L18" s="98"/>
      <c r="M18" s="27"/>
      <c r="N18" s="27"/>
      <c r="O18" s="27"/>
      <c r="P18" s="27"/>
      <c r="Q18" s="27"/>
      <c r="R18" s="27"/>
      <c r="S18" s="27"/>
      <c r="T18" s="27"/>
      <c r="U18" s="27"/>
      <c r="V18" s="27"/>
      <c r="W18" s="27"/>
      <c r="X18" s="27"/>
      <c r="Y18" s="6"/>
    </row>
    <row r="19" spans="1:25" x14ac:dyDescent="0.25">
      <c r="B19" s="265" t="s">
        <v>45</v>
      </c>
      <c r="C19" s="266"/>
      <c r="D19" s="266"/>
      <c r="E19" s="266"/>
      <c r="F19" s="266"/>
      <c r="G19" s="267"/>
      <c r="L19" s="193" t="s">
        <v>28</v>
      </c>
      <c r="M19" s="27"/>
      <c r="N19" s="27"/>
      <c r="O19" s="27"/>
      <c r="P19" s="27"/>
      <c r="Q19" s="27"/>
      <c r="R19" s="27"/>
      <c r="S19" s="27"/>
      <c r="T19" s="27"/>
      <c r="U19" s="27"/>
      <c r="V19" s="27"/>
      <c r="W19" s="27"/>
      <c r="X19" s="27"/>
      <c r="Y19" s="6"/>
    </row>
    <row r="20" spans="1:25" x14ac:dyDescent="0.25">
      <c r="B20" s="194" t="s">
        <v>41</v>
      </c>
      <c r="C20" s="194" t="s">
        <v>71</v>
      </c>
      <c r="D20" s="194" t="s">
        <v>38</v>
      </c>
      <c r="E20" s="194" t="s">
        <v>42</v>
      </c>
      <c r="F20" s="194" t="s">
        <v>43</v>
      </c>
      <c r="G20" s="194" t="s">
        <v>44</v>
      </c>
      <c r="L20" s="218" t="s">
        <v>19</v>
      </c>
      <c r="M20" s="195">
        <f>SUM(M21:M22)</f>
        <v>333092.98936223128</v>
      </c>
      <c r="N20" s="195">
        <f t="shared" ref="N20:X20" si="0">SUM(N21:N22)</f>
        <v>47905.652114405086</v>
      </c>
      <c r="O20" s="195">
        <f t="shared" si="0"/>
        <v>380998.64147663635</v>
      </c>
      <c r="P20" s="195">
        <f t="shared" si="0"/>
        <v>380998.64147663635</v>
      </c>
      <c r="Q20" s="195">
        <f t="shared" si="0"/>
        <v>1142995.9244299091</v>
      </c>
      <c r="R20" s="195">
        <f t="shared" si="0"/>
        <v>2285991.8488598182</v>
      </c>
      <c r="S20" s="195">
        <f t="shared" si="0"/>
        <v>4571983.6977196373</v>
      </c>
      <c r="T20" s="195">
        <f t="shared" si="0"/>
        <v>4571983.6977196373</v>
      </c>
      <c r="U20" s="195">
        <f t="shared" si="0"/>
        <v>4571983.6977196373</v>
      </c>
      <c r="V20" s="195">
        <f t="shared" si="0"/>
        <v>4571983.6977196373</v>
      </c>
      <c r="W20" s="195">
        <f t="shared" si="0"/>
        <v>8569099.5700664148</v>
      </c>
      <c r="X20" s="195">
        <f t="shared" si="0"/>
        <v>0</v>
      </c>
      <c r="Y20" s="196">
        <f>SUM(M20:X20)</f>
        <v>31429018.058664601</v>
      </c>
    </row>
    <row r="21" spans="1:25" x14ac:dyDescent="0.25">
      <c r="A21" s="192" t="s">
        <v>95</v>
      </c>
      <c r="B21" s="197">
        <v>1</v>
      </c>
      <c r="C21" s="198">
        <v>40318</v>
      </c>
      <c r="D21" s="199">
        <f>D17</f>
        <v>47905.652114405086</v>
      </c>
      <c r="E21" s="199">
        <f>D14*$D$16/12</f>
        <v>33333.333333333336</v>
      </c>
      <c r="F21" s="200">
        <f>D21-E21</f>
        <v>14572.31878107175</v>
      </c>
      <c r="G21" s="199">
        <f>D14-F21</f>
        <v>1985427.6812189282</v>
      </c>
      <c r="L21" s="219" t="s">
        <v>58</v>
      </c>
      <c r="M21" s="42">
        <f>D104</f>
        <v>333092.98936223128</v>
      </c>
      <c r="N21" s="42">
        <v>0</v>
      </c>
      <c r="O21" s="42">
        <f>D105</f>
        <v>333092.98936223128</v>
      </c>
      <c r="P21" s="42">
        <f>D106</f>
        <v>333092.98936223128</v>
      </c>
      <c r="Q21" s="42">
        <f>SUM(D107:D109)</f>
        <v>999278.9680866939</v>
      </c>
      <c r="R21" s="42">
        <f>SUM(D110:D115)</f>
        <v>1998557.9361733876</v>
      </c>
      <c r="S21" s="42">
        <f>SUM(D116:D127)</f>
        <v>3997115.8723467761</v>
      </c>
      <c r="T21" s="42">
        <f>SUM(D128:D139)</f>
        <v>3997115.8723467761</v>
      </c>
      <c r="U21" s="42">
        <f>SUM(D140:D151)</f>
        <v>3997115.8723467761</v>
      </c>
      <c r="V21" s="42">
        <f>SUM(D152:D163)</f>
        <v>3997115.8723467761</v>
      </c>
      <c r="W21" s="163">
        <f>SUM(D164:D187)</f>
        <v>7994231.7446935531</v>
      </c>
      <c r="X21" s="42">
        <v>0</v>
      </c>
      <c r="Y21" s="196">
        <f>SUM(M21:X21)</f>
        <v>27979811.106427431</v>
      </c>
    </row>
    <row r="22" spans="1:25" x14ac:dyDescent="0.25">
      <c r="A22" s="192" t="s">
        <v>96</v>
      </c>
      <c r="B22" s="197">
        <f>B21+1</f>
        <v>2</v>
      </c>
      <c r="C22" s="198">
        <v>40349</v>
      </c>
      <c r="D22" s="199">
        <f>D21</f>
        <v>47905.652114405086</v>
      </c>
      <c r="E22" s="199">
        <f>G21*$D$16/12</f>
        <v>33090.461353648803</v>
      </c>
      <c r="F22" s="200">
        <f>D22-E22</f>
        <v>14815.190760756283</v>
      </c>
      <c r="G22" s="199">
        <f>G21-F22</f>
        <v>1970612.4904581718</v>
      </c>
      <c r="L22" s="219" t="s">
        <v>59</v>
      </c>
      <c r="M22" s="42">
        <v>0</v>
      </c>
      <c r="N22" s="42">
        <f>D21</f>
        <v>47905.652114405086</v>
      </c>
      <c r="O22" s="42">
        <f>D22</f>
        <v>47905.652114405086</v>
      </c>
      <c r="P22" s="42">
        <f>D23</f>
        <v>47905.652114405086</v>
      </c>
      <c r="Q22" s="42">
        <f>SUM(D24:D26)</f>
        <v>143716.95634321525</v>
      </c>
      <c r="R22" s="42">
        <f>SUM(D27:D32)</f>
        <v>287433.9126864305</v>
      </c>
      <c r="S22" s="42">
        <f>SUM(D33:D44)</f>
        <v>574867.82537286088</v>
      </c>
      <c r="T22" s="42">
        <f>SUM(D45:D56)</f>
        <v>574867.82537286088</v>
      </c>
      <c r="U22" s="42">
        <f>SUM(D57:D68)</f>
        <v>574867.82537286088</v>
      </c>
      <c r="V22" s="42">
        <f>SUM(D69:D80)</f>
        <v>574867.82537286088</v>
      </c>
      <c r="W22" s="163">
        <f>SUM(D81:D92)</f>
        <v>574867.82537286088</v>
      </c>
      <c r="X22" s="42">
        <v>0</v>
      </c>
      <c r="Y22" s="196">
        <f>SUM(M22:X22)</f>
        <v>3449206.9522371651</v>
      </c>
    </row>
    <row r="23" spans="1:25" x14ac:dyDescent="0.25">
      <c r="A23" s="192" t="s">
        <v>97</v>
      </c>
      <c r="B23" s="197">
        <f t="shared" ref="B23:B86" si="1">B22+1</f>
        <v>3</v>
      </c>
      <c r="C23" s="198">
        <v>40379</v>
      </c>
      <c r="D23" s="199">
        <f t="shared" ref="D23:D86" si="2">D22</f>
        <v>47905.652114405086</v>
      </c>
      <c r="E23" s="199">
        <f t="shared" ref="E23:E56" si="3">G22*$D$16/12</f>
        <v>32843.541507636197</v>
      </c>
      <c r="F23" s="200">
        <f t="shared" ref="F23:F56" si="4">D23-E23</f>
        <v>15062.110606768889</v>
      </c>
      <c r="G23" s="199">
        <f t="shared" ref="G23:G56" si="5">G22-F23</f>
        <v>1955550.3798514029</v>
      </c>
      <c r="L23" s="219" t="s">
        <v>60</v>
      </c>
      <c r="M23" s="42">
        <v>0</v>
      </c>
      <c r="N23" s="42">
        <v>0</v>
      </c>
      <c r="O23" s="42">
        <v>0</v>
      </c>
      <c r="P23" s="42">
        <v>0</v>
      </c>
      <c r="Q23" s="42">
        <v>0</v>
      </c>
      <c r="R23" s="42">
        <v>0</v>
      </c>
      <c r="S23" s="42">
        <v>0</v>
      </c>
      <c r="T23" s="42">
        <v>0</v>
      </c>
      <c r="U23" s="42">
        <v>0</v>
      </c>
      <c r="V23" s="42">
        <v>0</v>
      </c>
      <c r="W23" s="42">
        <v>0</v>
      </c>
      <c r="X23" s="42">
        <v>0</v>
      </c>
      <c r="Y23" s="196">
        <f t="shared" ref="Y23:Y27" si="6">SUM(M23:X23)</f>
        <v>0</v>
      </c>
    </row>
    <row r="24" spans="1:25" x14ac:dyDescent="0.25">
      <c r="A24" s="192" t="s">
        <v>98</v>
      </c>
      <c r="B24" s="197">
        <f t="shared" si="1"/>
        <v>4</v>
      </c>
      <c r="C24" s="198">
        <v>40410</v>
      </c>
      <c r="D24" s="199">
        <f t="shared" si="2"/>
        <v>47905.652114405086</v>
      </c>
      <c r="E24" s="199">
        <f t="shared" si="3"/>
        <v>32592.506330856719</v>
      </c>
      <c r="F24" s="200">
        <f t="shared" si="4"/>
        <v>15313.145783548367</v>
      </c>
      <c r="G24" s="199">
        <f t="shared" si="5"/>
        <v>1940237.2340678545</v>
      </c>
      <c r="L24" s="219" t="s">
        <v>61</v>
      </c>
      <c r="M24" s="42">
        <v>0</v>
      </c>
      <c r="N24" s="42">
        <v>0</v>
      </c>
      <c r="O24" s="42">
        <v>0</v>
      </c>
      <c r="P24" s="42">
        <v>0</v>
      </c>
      <c r="Q24" s="42">
        <v>0</v>
      </c>
      <c r="R24" s="42">
        <v>0</v>
      </c>
      <c r="S24" s="42">
        <v>0</v>
      </c>
      <c r="T24" s="42">
        <v>0</v>
      </c>
      <c r="U24" s="42">
        <v>0</v>
      </c>
      <c r="V24" s="42">
        <v>0</v>
      </c>
      <c r="W24" s="42">
        <v>0</v>
      </c>
      <c r="X24" s="42">
        <v>0</v>
      </c>
      <c r="Y24" s="196">
        <f t="shared" si="6"/>
        <v>0</v>
      </c>
    </row>
    <row r="25" spans="1:25" x14ac:dyDescent="0.25">
      <c r="A25" s="192" t="s">
        <v>98</v>
      </c>
      <c r="B25" s="197">
        <f t="shared" si="1"/>
        <v>5</v>
      </c>
      <c r="C25" s="198">
        <v>40441</v>
      </c>
      <c r="D25" s="199">
        <f t="shared" si="2"/>
        <v>47905.652114405086</v>
      </c>
      <c r="E25" s="199">
        <f t="shared" si="3"/>
        <v>32337.287234464242</v>
      </c>
      <c r="F25" s="200">
        <f t="shared" si="4"/>
        <v>15568.364879940844</v>
      </c>
      <c r="G25" s="199">
        <f t="shared" si="5"/>
        <v>1924668.8691879136</v>
      </c>
      <c r="L25" s="219" t="s">
        <v>27</v>
      </c>
      <c r="M25" s="42">
        <v>0</v>
      </c>
      <c r="N25" s="42">
        <v>0</v>
      </c>
      <c r="O25" s="42">
        <v>0</v>
      </c>
      <c r="P25" s="42">
        <v>0</v>
      </c>
      <c r="Q25" s="42">
        <v>0</v>
      </c>
      <c r="R25" s="42">
        <v>0</v>
      </c>
      <c r="S25" s="42">
        <v>0</v>
      </c>
      <c r="T25" s="42">
        <v>0</v>
      </c>
      <c r="U25" s="42">
        <v>0</v>
      </c>
      <c r="V25" s="42">
        <v>0</v>
      </c>
      <c r="W25" s="42">
        <v>0</v>
      </c>
      <c r="X25" s="42">
        <v>0</v>
      </c>
      <c r="Y25" s="196">
        <f t="shared" si="6"/>
        <v>0</v>
      </c>
    </row>
    <row r="26" spans="1:25" x14ac:dyDescent="0.25">
      <c r="A26" s="192" t="s">
        <v>98</v>
      </c>
      <c r="B26" s="197">
        <f t="shared" si="1"/>
        <v>6</v>
      </c>
      <c r="C26" s="198">
        <v>40471</v>
      </c>
      <c r="D26" s="199">
        <f t="shared" si="2"/>
        <v>47905.652114405086</v>
      </c>
      <c r="E26" s="199">
        <f t="shared" si="3"/>
        <v>32077.814486465228</v>
      </c>
      <c r="F26" s="200">
        <f t="shared" si="4"/>
        <v>15827.837627939858</v>
      </c>
      <c r="G26" s="199">
        <f t="shared" si="5"/>
        <v>1908841.0315599737</v>
      </c>
      <c r="L26" s="219" t="s">
        <v>62</v>
      </c>
      <c r="M26" s="42">
        <v>0</v>
      </c>
      <c r="N26" s="42">
        <v>0</v>
      </c>
      <c r="O26" s="42">
        <v>0</v>
      </c>
      <c r="P26" s="42">
        <v>0</v>
      </c>
      <c r="Q26" s="42">
        <v>0</v>
      </c>
      <c r="R26" s="42">
        <v>0</v>
      </c>
      <c r="S26" s="42">
        <v>0</v>
      </c>
      <c r="T26" s="42">
        <v>0</v>
      </c>
      <c r="U26" s="42">
        <v>0</v>
      </c>
      <c r="V26" s="42">
        <v>0</v>
      </c>
      <c r="W26" s="42">
        <v>0</v>
      </c>
      <c r="X26" s="42">
        <v>0</v>
      </c>
      <c r="Y26" s="196">
        <f t="shared" si="6"/>
        <v>0</v>
      </c>
    </row>
    <row r="27" spans="1:25" x14ac:dyDescent="0.25">
      <c r="A27" s="192" t="s">
        <v>99</v>
      </c>
      <c r="B27" s="197">
        <f t="shared" si="1"/>
        <v>7</v>
      </c>
      <c r="C27" s="198">
        <v>40502</v>
      </c>
      <c r="D27" s="199">
        <f t="shared" si="2"/>
        <v>47905.652114405086</v>
      </c>
      <c r="E27" s="199">
        <f t="shared" si="3"/>
        <v>31814.01719266623</v>
      </c>
      <c r="F27" s="200">
        <f t="shared" si="4"/>
        <v>16091.634921738856</v>
      </c>
      <c r="G27" s="199">
        <f t="shared" si="5"/>
        <v>1892749.3966382348</v>
      </c>
      <c r="L27" s="218" t="s">
        <v>5</v>
      </c>
      <c r="M27" s="144">
        <f>SUM(M28:M32)</f>
        <v>0</v>
      </c>
      <c r="N27" s="144">
        <f t="shared" ref="N27:X27" si="7">SUM(N28:N32)</f>
        <v>0</v>
      </c>
      <c r="O27" s="144">
        <f t="shared" si="7"/>
        <v>0</v>
      </c>
      <c r="P27" s="144">
        <f t="shared" si="7"/>
        <v>0</v>
      </c>
      <c r="Q27" s="144">
        <f t="shared" si="7"/>
        <v>0</v>
      </c>
      <c r="R27" s="144">
        <f t="shared" si="7"/>
        <v>0</v>
      </c>
      <c r="S27" s="144">
        <f t="shared" si="7"/>
        <v>0</v>
      </c>
      <c r="T27" s="144">
        <f t="shared" si="7"/>
        <v>0</v>
      </c>
      <c r="U27" s="144">
        <f t="shared" si="7"/>
        <v>0</v>
      </c>
      <c r="V27" s="144">
        <f t="shared" si="7"/>
        <v>0</v>
      </c>
      <c r="W27" s="144">
        <f t="shared" si="7"/>
        <v>0</v>
      </c>
      <c r="X27" s="144">
        <f t="shared" si="7"/>
        <v>0</v>
      </c>
      <c r="Y27" s="196">
        <f t="shared" si="6"/>
        <v>0</v>
      </c>
    </row>
    <row r="28" spans="1:25" x14ac:dyDescent="0.25">
      <c r="A28" s="192" t="s">
        <v>99</v>
      </c>
      <c r="B28" s="197">
        <f t="shared" si="1"/>
        <v>8</v>
      </c>
      <c r="C28" s="198">
        <v>40532</v>
      </c>
      <c r="D28" s="199">
        <f t="shared" si="2"/>
        <v>47905.652114405086</v>
      </c>
      <c r="E28" s="199">
        <f t="shared" si="3"/>
        <v>31545.823277303916</v>
      </c>
      <c r="F28" s="200">
        <f t="shared" si="4"/>
        <v>16359.828837101169</v>
      </c>
      <c r="G28" s="199">
        <f t="shared" si="5"/>
        <v>1876389.5678011337</v>
      </c>
      <c r="L28" s="219" t="s">
        <v>22</v>
      </c>
      <c r="M28" s="42">
        <v>0</v>
      </c>
      <c r="N28" s="42">
        <v>0</v>
      </c>
      <c r="O28" s="42">
        <v>0</v>
      </c>
      <c r="P28" s="42">
        <v>0</v>
      </c>
      <c r="Q28" s="42">
        <v>0</v>
      </c>
      <c r="R28" s="42">
        <v>0</v>
      </c>
      <c r="S28" s="42">
        <v>0</v>
      </c>
      <c r="T28" s="42">
        <v>0</v>
      </c>
      <c r="U28" s="42">
        <v>0</v>
      </c>
      <c r="V28" s="42">
        <v>0</v>
      </c>
      <c r="W28" s="42">
        <v>0</v>
      </c>
      <c r="X28" s="42">
        <v>0</v>
      </c>
      <c r="Y28" s="196">
        <f t="shared" ref="Y28:Y32" si="8">SUM(M28:X28)</f>
        <v>0</v>
      </c>
    </row>
    <row r="29" spans="1:25" x14ac:dyDescent="0.25">
      <c r="A29" s="192" t="s">
        <v>99</v>
      </c>
      <c r="B29" s="197">
        <f t="shared" si="1"/>
        <v>9</v>
      </c>
      <c r="C29" s="198">
        <v>40563</v>
      </c>
      <c r="D29" s="199">
        <f t="shared" si="2"/>
        <v>47905.652114405086</v>
      </c>
      <c r="E29" s="199">
        <f t="shared" si="3"/>
        <v>31273.159463352233</v>
      </c>
      <c r="F29" s="200">
        <f t="shared" si="4"/>
        <v>16632.492651052853</v>
      </c>
      <c r="G29" s="199">
        <f t="shared" si="5"/>
        <v>1859757.075150081</v>
      </c>
      <c r="L29" s="219" t="s">
        <v>24</v>
      </c>
      <c r="M29" s="42">
        <v>0</v>
      </c>
      <c r="N29" s="42">
        <v>0</v>
      </c>
      <c r="O29" s="42">
        <v>0</v>
      </c>
      <c r="P29" s="42">
        <v>0</v>
      </c>
      <c r="Q29" s="42">
        <v>0</v>
      </c>
      <c r="R29" s="42">
        <v>0</v>
      </c>
      <c r="S29" s="42">
        <v>0</v>
      </c>
      <c r="T29" s="42">
        <v>0</v>
      </c>
      <c r="U29" s="42">
        <v>0</v>
      </c>
      <c r="V29" s="42">
        <v>0</v>
      </c>
      <c r="W29" s="42">
        <v>0</v>
      </c>
      <c r="X29" s="42">
        <v>0</v>
      </c>
      <c r="Y29" s="196">
        <f t="shared" si="8"/>
        <v>0</v>
      </c>
    </row>
    <row r="30" spans="1:25" x14ac:dyDescent="0.25">
      <c r="A30" s="192" t="s">
        <v>99</v>
      </c>
      <c r="B30" s="197">
        <f t="shared" si="1"/>
        <v>10</v>
      </c>
      <c r="C30" s="198">
        <v>40594</v>
      </c>
      <c r="D30" s="199">
        <f t="shared" si="2"/>
        <v>47905.652114405086</v>
      </c>
      <c r="E30" s="199">
        <f t="shared" si="3"/>
        <v>30995.951252501352</v>
      </c>
      <c r="F30" s="200">
        <f t="shared" si="4"/>
        <v>16909.700861903733</v>
      </c>
      <c r="G30" s="199">
        <f t="shared" si="5"/>
        <v>1842847.3742881771</v>
      </c>
      <c r="L30" s="219" t="s">
        <v>25</v>
      </c>
      <c r="M30" s="42">
        <v>0</v>
      </c>
      <c r="N30" s="42">
        <v>0</v>
      </c>
      <c r="O30" s="42">
        <v>0</v>
      </c>
      <c r="P30" s="42">
        <v>0</v>
      </c>
      <c r="Q30" s="42">
        <v>0</v>
      </c>
      <c r="R30" s="42">
        <v>0</v>
      </c>
      <c r="S30" s="42">
        <v>0</v>
      </c>
      <c r="T30" s="42">
        <v>0</v>
      </c>
      <c r="U30" s="42">
        <v>0</v>
      </c>
      <c r="V30" s="42">
        <v>0</v>
      </c>
      <c r="W30" s="42">
        <v>0</v>
      </c>
      <c r="X30" s="42">
        <v>0</v>
      </c>
      <c r="Y30" s="196">
        <f t="shared" si="8"/>
        <v>0</v>
      </c>
    </row>
    <row r="31" spans="1:25" x14ac:dyDescent="0.25">
      <c r="A31" s="192" t="s">
        <v>99</v>
      </c>
      <c r="B31" s="197">
        <f t="shared" si="1"/>
        <v>11</v>
      </c>
      <c r="C31" s="198">
        <v>40622</v>
      </c>
      <c r="D31" s="199">
        <f t="shared" si="2"/>
        <v>47905.652114405086</v>
      </c>
      <c r="E31" s="199">
        <f t="shared" si="3"/>
        <v>30714.122904802953</v>
      </c>
      <c r="F31" s="200">
        <f t="shared" si="4"/>
        <v>17191.529209602133</v>
      </c>
      <c r="G31" s="199">
        <f t="shared" si="5"/>
        <v>1825655.845078575</v>
      </c>
      <c r="L31" s="219" t="s">
        <v>88</v>
      </c>
      <c r="M31" s="42">
        <v>0</v>
      </c>
      <c r="N31" s="42">
        <v>0</v>
      </c>
      <c r="O31" s="42">
        <v>0</v>
      </c>
      <c r="P31" s="42">
        <v>0</v>
      </c>
      <c r="Q31" s="42">
        <v>0</v>
      </c>
      <c r="R31" s="42">
        <v>0</v>
      </c>
      <c r="S31" s="42">
        <v>0</v>
      </c>
      <c r="T31" s="42">
        <v>0</v>
      </c>
      <c r="U31" s="42">
        <v>0</v>
      </c>
      <c r="V31" s="42">
        <v>0</v>
      </c>
      <c r="W31" s="42">
        <v>0</v>
      </c>
      <c r="X31" s="42">
        <v>0</v>
      </c>
      <c r="Y31" s="196">
        <f t="shared" si="8"/>
        <v>0</v>
      </c>
    </row>
    <row r="32" spans="1:25" x14ac:dyDescent="0.25">
      <c r="A32" s="192" t="s">
        <v>99</v>
      </c>
      <c r="B32" s="197">
        <f t="shared" si="1"/>
        <v>12</v>
      </c>
      <c r="C32" s="198">
        <v>40653</v>
      </c>
      <c r="D32" s="199">
        <f t="shared" si="2"/>
        <v>47905.652114405086</v>
      </c>
      <c r="E32" s="199">
        <f t="shared" si="3"/>
        <v>30427.597417976252</v>
      </c>
      <c r="F32" s="200">
        <f t="shared" si="4"/>
        <v>17478.054696428833</v>
      </c>
      <c r="G32" s="199">
        <f t="shared" si="5"/>
        <v>1808177.7903821461</v>
      </c>
      <c r="L32" s="219" t="s">
        <v>26</v>
      </c>
      <c r="M32" s="42">
        <v>0</v>
      </c>
      <c r="N32" s="42">
        <v>0</v>
      </c>
      <c r="O32" s="42">
        <v>0</v>
      </c>
      <c r="P32" s="42">
        <v>0</v>
      </c>
      <c r="Q32" s="42">
        <v>0</v>
      </c>
      <c r="R32" s="42">
        <v>0</v>
      </c>
      <c r="S32" s="42">
        <v>0</v>
      </c>
      <c r="T32" s="42">
        <v>0</v>
      </c>
      <c r="U32" s="42">
        <v>0</v>
      </c>
      <c r="V32" s="42">
        <v>0</v>
      </c>
      <c r="W32" s="42">
        <v>0</v>
      </c>
      <c r="X32" s="42">
        <v>0</v>
      </c>
      <c r="Y32" s="196">
        <f t="shared" si="8"/>
        <v>0</v>
      </c>
    </row>
    <row r="33" spans="1:25" x14ac:dyDescent="0.25">
      <c r="A33" s="192" t="s">
        <v>100</v>
      </c>
      <c r="B33" s="197">
        <f t="shared" si="1"/>
        <v>13</v>
      </c>
      <c r="C33" s="198">
        <v>40683</v>
      </c>
      <c r="D33" s="199">
        <f t="shared" si="2"/>
        <v>47905.652114405086</v>
      </c>
      <c r="E33" s="199">
        <f t="shared" si="3"/>
        <v>30136.296506369104</v>
      </c>
      <c r="F33" s="200">
        <f t="shared" si="4"/>
        <v>17769.355608035981</v>
      </c>
      <c r="G33" s="199">
        <f t="shared" si="5"/>
        <v>1790408.4347741101</v>
      </c>
      <c r="L33" s="201"/>
      <c r="Y33" s="141"/>
    </row>
    <row r="34" spans="1:25" ht="45" x14ac:dyDescent="0.25">
      <c r="A34" s="202" t="s">
        <v>100</v>
      </c>
      <c r="B34" s="203">
        <f t="shared" si="1"/>
        <v>14</v>
      </c>
      <c r="C34" s="204">
        <v>40714</v>
      </c>
      <c r="D34" s="205">
        <f t="shared" si="2"/>
        <v>47905.652114405086</v>
      </c>
      <c r="E34" s="205">
        <f t="shared" si="3"/>
        <v>29840.140579568502</v>
      </c>
      <c r="F34" s="205">
        <f t="shared" si="4"/>
        <v>18065.511534836583</v>
      </c>
      <c r="G34" s="205">
        <f t="shared" si="5"/>
        <v>1772342.9232392735</v>
      </c>
      <c r="L34" s="110" t="s">
        <v>110</v>
      </c>
      <c r="M34" s="148">
        <f>+M20+M27</f>
        <v>333092.98936223128</v>
      </c>
      <c r="N34" s="148">
        <f t="shared" ref="N34:Y34" si="9">+N20+N27</f>
        <v>47905.652114405086</v>
      </c>
      <c r="O34" s="148">
        <f t="shared" si="9"/>
        <v>380998.64147663635</v>
      </c>
      <c r="P34" s="148">
        <f t="shared" si="9"/>
        <v>380998.64147663635</v>
      </c>
      <c r="Q34" s="148">
        <f t="shared" si="9"/>
        <v>1142995.9244299091</v>
      </c>
      <c r="R34" s="148">
        <f t="shared" si="9"/>
        <v>2285991.8488598182</v>
      </c>
      <c r="S34" s="148">
        <f t="shared" si="9"/>
        <v>4571983.6977196373</v>
      </c>
      <c r="T34" s="148">
        <f t="shared" si="9"/>
        <v>4571983.6977196373</v>
      </c>
      <c r="U34" s="148">
        <f t="shared" si="9"/>
        <v>4571983.6977196373</v>
      </c>
      <c r="V34" s="148">
        <f t="shared" si="9"/>
        <v>4571983.6977196373</v>
      </c>
      <c r="W34" s="148">
        <f t="shared" si="9"/>
        <v>8569099.5700664148</v>
      </c>
      <c r="X34" s="148">
        <f t="shared" si="9"/>
        <v>0</v>
      </c>
      <c r="Y34" s="148">
        <f t="shared" si="9"/>
        <v>31429018.058664601</v>
      </c>
    </row>
    <row r="35" spans="1:25" x14ac:dyDescent="0.25">
      <c r="A35" s="202" t="s">
        <v>100</v>
      </c>
      <c r="B35" s="203">
        <f t="shared" si="1"/>
        <v>15</v>
      </c>
      <c r="C35" s="204">
        <v>40744</v>
      </c>
      <c r="D35" s="205">
        <f t="shared" si="2"/>
        <v>47905.652114405086</v>
      </c>
      <c r="E35" s="205">
        <f t="shared" si="3"/>
        <v>29539.048720654562</v>
      </c>
      <c r="F35" s="205">
        <f t="shared" si="4"/>
        <v>18366.603393750524</v>
      </c>
      <c r="G35" s="205">
        <f t="shared" si="5"/>
        <v>1753976.319845523</v>
      </c>
      <c r="L35" s="26"/>
      <c r="M35" s="36"/>
      <c r="N35" s="36"/>
      <c r="O35" s="36"/>
      <c r="P35" s="36"/>
      <c r="Q35" s="36"/>
      <c r="R35" s="36"/>
      <c r="S35" s="36"/>
      <c r="T35" s="36"/>
      <c r="U35" s="36"/>
      <c r="V35" s="36"/>
      <c r="W35" s="36"/>
      <c r="X35" s="36"/>
      <c r="Y35" s="36"/>
    </row>
    <row r="36" spans="1:25" ht="30" x14ac:dyDescent="0.25">
      <c r="A36" s="202" t="s">
        <v>100</v>
      </c>
      <c r="B36" s="203">
        <f t="shared" si="1"/>
        <v>16</v>
      </c>
      <c r="C36" s="204">
        <v>40775</v>
      </c>
      <c r="D36" s="205">
        <f t="shared" si="2"/>
        <v>47905.652114405086</v>
      </c>
      <c r="E36" s="205">
        <f t="shared" si="3"/>
        <v>29232.938664092053</v>
      </c>
      <c r="F36" s="205">
        <f t="shared" si="4"/>
        <v>18672.713450313033</v>
      </c>
      <c r="G36" s="205">
        <f t="shared" si="5"/>
        <v>1735303.6063952099</v>
      </c>
      <c r="L36" s="110" t="s">
        <v>63</v>
      </c>
      <c r="M36" s="111">
        <f>(15/2)/360*12</f>
        <v>0.25</v>
      </c>
      <c r="N36" s="111">
        <f>(30+15)/2/360*12</f>
        <v>0.75</v>
      </c>
      <c r="O36" s="111">
        <f>(30+60)/2/360*12</f>
        <v>1.5</v>
      </c>
      <c r="P36" s="111">
        <f>(60+90)/2/360*12</f>
        <v>2.5</v>
      </c>
      <c r="Q36" s="111">
        <f>(90+180)/2/360*12</f>
        <v>4.5</v>
      </c>
      <c r="R36" s="111">
        <f>(180+360)/2/360*12</f>
        <v>9</v>
      </c>
      <c r="S36" s="111">
        <f>(360+720)/2/360*12</f>
        <v>18</v>
      </c>
      <c r="T36" s="111">
        <f>(720+1080)/2/360*12</f>
        <v>30</v>
      </c>
      <c r="U36" s="111">
        <f>(1080+1440)/2/360*12</f>
        <v>42</v>
      </c>
      <c r="V36" s="111">
        <f>(1440+1800)/2/360*12</f>
        <v>54</v>
      </c>
      <c r="W36" s="156">
        <f>J8</f>
        <v>82.478958947520297</v>
      </c>
      <c r="X36" s="156">
        <f>W36</f>
        <v>82.478958947520297</v>
      </c>
      <c r="Y36" s="165" t="s">
        <v>90</v>
      </c>
    </row>
    <row r="37" spans="1:25" x14ac:dyDescent="0.25">
      <c r="A37" s="202" t="s">
        <v>100</v>
      </c>
      <c r="B37" s="203">
        <f t="shared" si="1"/>
        <v>17</v>
      </c>
      <c r="C37" s="204">
        <v>40806</v>
      </c>
      <c r="D37" s="205">
        <f t="shared" si="2"/>
        <v>47905.652114405086</v>
      </c>
      <c r="E37" s="205">
        <f t="shared" si="3"/>
        <v>28921.7267732535</v>
      </c>
      <c r="F37" s="205">
        <f t="shared" si="4"/>
        <v>18983.925341151586</v>
      </c>
      <c r="G37" s="205">
        <f t="shared" si="5"/>
        <v>1716319.6810540583</v>
      </c>
      <c r="L37" s="149"/>
      <c r="M37" s="149"/>
      <c r="N37" s="149"/>
      <c r="O37" s="149"/>
      <c r="P37" s="149"/>
      <c r="Q37" s="149"/>
      <c r="R37" s="149"/>
      <c r="S37" s="149"/>
      <c r="T37" s="149"/>
      <c r="U37" s="149"/>
      <c r="V37" s="149"/>
      <c r="W37" s="149"/>
      <c r="X37" s="149"/>
      <c r="Y37" s="149"/>
    </row>
    <row r="38" spans="1:25" ht="30" x14ac:dyDescent="0.25">
      <c r="A38" s="202" t="s">
        <v>100</v>
      </c>
      <c r="B38" s="203">
        <f t="shared" si="1"/>
        <v>18</v>
      </c>
      <c r="C38" s="204">
        <v>40836</v>
      </c>
      <c r="D38" s="205">
        <f t="shared" si="2"/>
        <v>47905.652114405086</v>
      </c>
      <c r="E38" s="205">
        <f t="shared" si="3"/>
        <v>28605.328017567637</v>
      </c>
      <c r="F38" s="205">
        <f t="shared" si="4"/>
        <v>19300.324096837448</v>
      </c>
      <c r="G38" s="205">
        <f t="shared" si="5"/>
        <v>1697019.3569572207</v>
      </c>
      <c r="L38" s="110" t="s">
        <v>34</v>
      </c>
      <c r="M38" s="156">
        <f t="shared" ref="M38:X38" si="10">M34/$Y$34*M36</f>
        <v>2.649565671607115E-3</v>
      </c>
      <c r="N38" s="156">
        <f t="shared" si="10"/>
        <v>1.1431868160417615E-3</v>
      </c>
      <c r="O38" s="156">
        <f t="shared" si="10"/>
        <v>1.8183767661726212E-2</v>
      </c>
      <c r="P38" s="156">
        <f t="shared" si="10"/>
        <v>3.0306279436210351E-2</v>
      </c>
      <c r="Q38" s="156">
        <f t="shared" si="10"/>
        <v>0.16365390895553591</v>
      </c>
      <c r="R38" s="156">
        <f t="shared" si="10"/>
        <v>0.65461563582214366</v>
      </c>
      <c r="S38" s="156">
        <f t="shared" si="10"/>
        <v>2.6184625432885751</v>
      </c>
      <c r="T38" s="156">
        <f t="shared" si="10"/>
        <v>4.3641042388142921</v>
      </c>
      <c r="U38" s="156">
        <f t="shared" si="10"/>
        <v>6.1097459343400082</v>
      </c>
      <c r="V38" s="156">
        <f t="shared" si="10"/>
        <v>7.8553876298657253</v>
      </c>
      <c r="W38" s="156">
        <f t="shared" si="10"/>
        <v>22.487829888209742</v>
      </c>
      <c r="X38" s="156">
        <f t="shared" si="10"/>
        <v>0</v>
      </c>
      <c r="Y38" s="156">
        <f>SUM(M38:X38)</f>
        <v>44.306082578881608</v>
      </c>
    </row>
    <row r="39" spans="1:25" x14ac:dyDescent="0.25">
      <c r="A39" s="192" t="s">
        <v>100</v>
      </c>
      <c r="B39" s="197">
        <f t="shared" si="1"/>
        <v>19</v>
      </c>
      <c r="C39" s="198">
        <v>40867</v>
      </c>
      <c r="D39" s="199">
        <f t="shared" si="2"/>
        <v>47905.652114405086</v>
      </c>
      <c r="E39" s="199">
        <f t="shared" si="3"/>
        <v>28283.655949287015</v>
      </c>
      <c r="F39" s="200">
        <f t="shared" si="4"/>
        <v>19621.996165118071</v>
      </c>
      <c r="G39" s="199">
        <f t="shared" si="5"/>
        <v>1677397.3607921025</v>
      </c>
      <c r="U39" s="192"/>
    </row>
    <row r="40" spans="1:25" x14ac:dyDescent="0.25">
      <c r="A40" s="192" t="s">
        <v>100</v>
      </c>
      <c r="B40" s="197">
        <f t="shared" si="1"/>
        <v>20</v>
      </c>
      <c r="C40" s="198">
        <v>40897</v>
      </c>
      <c r="D40" s="199">
        <f t="shared" si="2"/>
        <v>47905.652114405086</v>
      </c>
      <c r="E40" s="199">
        <f t="shared" si="3"/>
        <v>27956.622679868378</v>
      </c>
      <c r="F40" s="200">
        <f t="shared" si="4"/>
        <v>19949.029434536707</v>
      </c>
      <c r="G40" s="199">
        <f t="shared" si="5"/>
        <v>1657448.3313575657</v>
      </c>
    </row>
    <row r="41" spans="1:25" x14ac:dyDescent="0.25">
      <c r="A41" s="192" t="s">
        <v>100</v>
      </c>
      <c r="B41" s="197">
        <f t="shared" si="1"/>
        <v>21</v>
      </c>
      <c r="C41" s="198">
        <v>40928</v>
      </c>
      <c r="D41" s="199">
        <f t="shared" si="2"/>
        <v>47905.652114405086</v>
      </c>
      <c r="E41" s="199">
        <f t="shared" si="3"/>
        <v>27624.138855959431</v>
      </c>
      <c r="F41" s="200">
        <f t="shared" si="4"/>
        <v>20281.513258445655</v>
      </c>
      <c r="G41" s="199">
        <f t="shared" si="5"/>
        <v>1637166.8180991202</v>
      </c>
    </row>
    <row r="42" spans="1:25" x14ac:dyDescent="0.25">
      <c r="A42" s="192" t="s">
        <v>100</v>
      </c>
      <c r="B42" s="197">
        <f t="shared" si="1"/>
        <v>22</v>
      </c>
      <c r="C42" s="198">
        <v>40959</v>
      </c>
      <c r="D42" s="199">
        <f t="shared" si="2"/>
        <v>47905.652114405086</v>
      </c>
      <c r="E42" s="199">
        <f t="shared" si="3"/>
        <v>27286.113634985337</v>
      </c>
      <c r="F42" s="200">
        <f t="shared" si="4"/>
        <v>20619.538479419749</v>
      </c>
      <c r="G42" s="199">
        <f t="shared" si="5"/>
        <v>1616547.2796197005</v>
      </c>
    </row>
    <row r="43" spans="1:25" x14ac:dyDescent="0.25">
      <c r="A43" s="192" t="s">
        <v>100</v>
      </c>
      <c r="B43" s="197">
        <f t="shared" si="1"/>
        <v>23</v>
      </c>
      <c r="C43" s="198">
        <v>40988</v>
      </c>
      <c r="D43" s="199">
        <f t="shared" si="2"/>
        <v>47905.652114405086</v>
      </c>
      <c r="E43" s="199">
        <f t="shared" si="3"/>
        <v>26942.454660328342</v>
      </c>
      <c r="F43" s="200">
        <f t="shared" si="4"/>
        <v>20963.197454076744</v>
      </c>
      <c r="G43" s="199">
        <f t="shared" si="5"/>
        <v>1595584.0821656238</v>
      </c>
    </row>
    <row r="44" spans="1:25" x14ac:dyDescent="0.25">
      <c r="A44" s="192" t="s">
        <v>100</v>
      </c>
      <c r="B44" s="197">
        <f t="shared" si="1"/>
        <v>24</v>
      </c>
      <c r="C44" s="198">
        <v>41019</v>
      </c>
      <c r="D44" s="199">
        <f t="shared" si="2"/>
        <v>47905.652114405086</v>
      </c>
      <c r="E44" s="199">
        <f t="shared" si="3"/>
        <v>26593.068036093729</v>
      </c>
      <c r="F44" s="200">
        <f t="shared" si="4"/>
        <v>21312.584078311356</v>
      </c>
      <c r="G44" s="199">
        <f t="shared" si="5"/>
        <v>1574271.4980873123</v>
      </c>
    </row>
    <row r="45" spans="1:25" x14ac:dyDescent="0.25">
      <c r="A45" s="192" t="s">
        <v>101</v>
      </c>
      <c r="B45" s="197">
        <f t="shared" si="1"/>
        <v>25</v>
      </c>
      <c r="C45" s="198">
        <v>41049</v>
      </c>
      <c r="D45" s="199">
        <f t="shared" si="2"/>
        <v>47905.652114405086</v>
      </c>
      <c r="E45" s="199">
        <f t="shared" si="3"/>
        <v>26237.85830145521</v>
      </c>
      <c r="F45" s="200">
        <f t="shared" si="4"/>
        <v>21667.793812949876</v>
      </c>
      <c r="G45" s="199">
        <f t="shared" si="5"/>
        <v>1552603.7042743624</v>
      </c>
    </row>
    <row r="46" spans="1:25" x14ac:dyDescent="0.25">
      <c r="A46" s="192" t="s">
        <v>101</v>
      </c>
      <c r="B46" s="197">
        <f t="shared" si="1"/>
        <v>26</v>
      </c>
      <c r="C46" s="198">
        <v>41080</v>
      </c>
      <c r="D46" s="199">
        <f t="shared" si="2"/>
        <v>47905.652114405086</v>
      </c>
      <c r="E46" s="199">
        <f t="shared" si="3"/>
        <v>25876.72840457271</v>
      </c>
      <c r="F46" s="200">
        <f t="shared" si="4"/>
        <v>22028.923709832376</v>
      </c>
      <c r="G46" s="199">
        <f t="shared" si="5"/>
        <v>1530574.7805645301</v>
      </c>
    </row>
    <row r="47" spans="1:25" x14ac:dyDescent="0.25">
      <c r="A47" s="192" t="s">
        <v>101</v>
      </c>
      <c r="B47" s="197">
        <f>B46+1</f>
        <v>27</v>
      </c>
      <c r="C47" s="198">
        <v>41110</v>
      </c>
      <c r="D47" s="199">
        <f t="shared" si="2"/>
        <v>47905.652114405086</v>
      </c>
      <c r="E47" s="199">
        <f t="shared" si="3"/>
        <v>25509.579676075504</v>
      </c>
      <c r="F47" s="200">
        <f t="shared" si="4"/>
        <v>22396.072438329582</v>
      </c>
      <c r="G47" s="199">
        <f t="shared" si="5"/>
        <v>1508178.7081262004</v>
      </c>
    </row>
    <row r="48" spans="1:25" x14ac:dyDescent="0.25">
      <c r="A48" s="192" t="s">
        <v>101</v>
      </c>
      <c r="B48" s="197">
        <f t="shared" si="1"/>
        <v>28</v>
      </c>
      <c r="C48" s="198">
        <v>41141</v>
      </c>
      <c r="D48" s="199">
        <f t="shared" si="2"/>
        <v>47905.652114405086</v>
      </c>
      <c r="E48" s="199">
        <f t="shared" si="3"/>
        <v>25136.311802103341</v>
      </c>
      <c r="F48" s="200">
        <f t="shared" si="4"/>
        <v>22769.340312301745</v>
      </c>
      <c r="G48" s="199">
        <f t="shared" si="5"/>
        <v>1485409.3678138987</v>
      </c>
    </row>
    <row r="49" spans="1:7" x14ac:dyDescent="0.25">
      <c r="A49" s="192" t="s">
        <v>101</v>
      </c>
      <c r="B49" s="197">
        <f t="shared" si="1"/>
        <v>29</v>
      </c>
      <c r="C49" s="198">
        <v>41172</v>
      </c>
      <c r="D49" s="199">
        <f t="shared" si="2"/>
        <v>47905.652114405086</v>
      </c>
      <c r="E49" s="199">
        <f t="shared" si="3"/>
        <v>24756.822796898312</v>
      </c>
      <c r="F49" s="200">
        <f t="shared" si="4"/>
        <v>23148.829317506774</v>
      </c>
      <c r="G49" s="199">
        <f t="shared" si="5"/>
        <v>1462260.5384963918</v>
      </c>
    </row>
    <row r="50" spans="1:7" x14ac:dyDescent="0.25">
      <c r="A50" s="192" t="s">
        <v>101</v>
      </c>
      <c r="B50" s="197">
        <f t="shared" si="1"/>
        <v>30</v>
      </c>
      <c r="C50" s="198">
        <v>41202</v>
      </c>
      <c r="D50" s="199">
        <f t="shared" si="2"/>
        <v>47905.652114405086</v>
      </c>
      <c r="E50" s="199">
        <f t="shared" si="3"/>
        <v>24371.008974939865</v>
      </c>
      <c r="F50" s="200">
        <f t="shared" si="4"/>
        <v>23534.643139465221</v>
      </c>
      <c r="G50" s="199">
        <f t="shared" si="5"/>
        <v>1438725.8953569266</v>
      </c>
    </row>
    <row r="51" spans="1:7" x14ac:dyDescent="0.25">
      <c r="A51" s="192" t="s">
        <v>101</v>
      </c>
      <c r="B51" s="197">
        <f t="shared" si="1"/>
        <v>31</v>
      </c>
      <c r="C51" s="198">
        <v>41233</v>
      </c>
      <c r="D51" s="199">
        <f t="shared" si="2"/>
        <v>47905.652114405086</v>
      </c>
      <c r="E51" s="199">
        <f t="shared" si="3"/>
        <v>23978.764922615446</v>
      </c>
      <c r="F51" s="200">
        <f t="shared" si="4"/>
        <v>23926.887191789639</v>
      </c>
      <c r="G51" s="199">
        <f t="shared" si="5"/>
        <v>1414799.0081651369</v>
      </c>
    </row>
    <row r="52" spans="1:7" x14ac:dyDescent="0.25">
      <c r="A52" s="192" t="s">
        <v>101</v>
      </c>
      <c r="B52" s="197">
        <f t="shared" si="1"/>
        <v>32</v>
      </c>
      <c r="C52" s="198">
        <v>41263</v>
      </c>
      <c r="D52" s="199">
        <f t="shared" si="2"/>
        <v>47905.652114405086</v>
      </c>
      <c r="E52" s="199">
        <f t="shared" si="3"/>
        <v>23579.983469418949</v>
      </c>
      <c r="F52" s="200">
        <f t="shared" si="4"/>
        <v>24325.668644986137</v>
      </c>
      <c r="G52" s="199">
        <f t="shared" si="5"/>
        <v>1390473.3395201508</v>
      </c>
    </row>
    <row r="53" spans="1:7" x14ac:dyDescent="0.25">
      <c r="A53" s="192" t="s">
        <v>101</v>
      </c>
      <c r="B53" s="197">
        <f t="shared" si="1"/>
        <v>33</v>
      </c>
      <c r="C53" s="198">
        <v>41294</v>
      </c>
      <c r="D53" s="199">
        <f t="shared" si="2"/>
        <v>47905.652114405086</v>
      </c>
      <c r="E53" s="199">
        <f t="shared" si="3"/>
        <v>23174.555658669182</v>
      </c>
      <c r="F53" s="200">
        <f t="shared" si="4"/>
        <v>24731.096455735904</v>
      </c>
      <c r="G53" s="199">
        <f t="shared" si="5"/>
        <v>1365742.2430644149</v>
      </c>
    </row>
    <row r="54" spans="1:7" x14ac:dyDescent="0.25">
      <c r="A54" s="192" t="s">
        <v>101</v>
      </c>
      <c r="B54" s="197">
        <f t="shared" si="1"/>
        <v>34</v>
      </c>
      <c r="C54" s="198">
        <v>41325</v>
      </c>
      <c r="D54" s="199">
        <f t="shared" si="2"/>
        <v>47905.652114405086</v>
      </c>
      <c r="E54" s="199">
        <f t="shared" si="3"/>
        <v>22762.37071774025</v>
      </c>
      <c r="F54" s="200">
        <f t="shared" si="4"/>
        <v>25143.281396664835</v>
      </c>
      <c r="G54" s="199">
        <f t="shared" si="5"/>
        <v>1340598.96166775</v>
      </c>
    </row>
    <row r="55" spans="1:7" x14ac:dyDescent="0.25">
      <c r="A55" s="192" t="s">
        <v>101</v>
      </c>
      <c r="B55" s="197">
        <f t="shared" si="1"/>
        <v>35</v>
      </c>
      <c r="C55" s="198">
        <v>41353</v>
      </c>
      <c r="D55" s="199">
        <f t="shared" si="2"/>
        <v>47905.652114405086</v>
      </c>
      <c r="E55" s="199">
        <f t="shared" si="3"/>
        <v>22343.316027795834</v>
      </c>
      <c r="F55" s="200">
        <f t="shared" si="4"/>
        <v>25562.336086609252</v>
      </c>
      <c r="G55" s="199">
        <f t="shared" si="5"/>
        <v>1315036.6255811409</v>
      </c>
    </row>
    <row r="56" spans="1:7" x14ac:dyDescent="0.25">
      <c r="A56" s="192" t="s">
        <v>101</v>
      </c>
      <c r="B56" s="197">
        <f t="shared" si="1"/>
        <v>36</v>
      </c>
      <c r="C56" s="198">
        <v>41384</v>
      </c>
      <c r="D56" s="199">
        <f t="shared" si="2"/>
        <v>47905.652114405086</v>
      </c>
      <c r="E56" s="199">
        <f t="shared" si="3"/>
        <v>21917.277093019016</v>
      </c>
      <c r="F56" s="200">
        <f t="shared" si="4"/>
        <v>25988.375021386069</v>
      </c>
      <c r="G56" s="199">
        <f t="shared" si="5"/>
        <v>1289048.2505597549</v>
      </c>
    </row>
    <row r="57" spans="1:7" x14ac:dyDescent="0.25">
      <c r="A57" s="192" t="s">
        <v>102</v>
      </c>
      <c r="B57" s="197">
        <f t="shared" si="1"/>
        <v>37</v>
      </c>
      <c r="C57" s="198">
        <v>41414</v>
      </c>
      <c r="D57" s="199">
        <f t="shared" si="2"/>
        <v>47905.652114405086</v>
      </c>
      <c r="E57" s="199">
        <f t="shared" ref="E57:E79" si="11">G56*$D$16/12</f>
        <v>21484.137509329248</v>
      </c>
      <c r="F57" s="200">
        <f t="shared" ref="F57:F79" si="12">D57-E57</f>
        <v>26421.514605075838</v>
      </c>
      <c r="G57" s="199">
        <f t="shared" ref="G57:G79" si="13">G56-F57</f>
        <v>1262626.7359546791</v>
      </c>
    </row>
    <row r="58" spans="1:7" x14ac:dyDescent="0.25">
      <c r="A58" s="192" t="s">
        <v>102</v>
      </c>
      <c r="B58" s="197">
        <f t="shared" si="1"/>
        <v>38</v>
      </c>
      <c r="C58" s="198">
        <v>41445</v>
      </c>
      <c r="D58" s="199">
        <f t="shared" si="2"/>
        <v>47905.652114405086</v>
      </c>
      <c r="E58" s="199">
        <f t="shared" si="11"/>
        <v>21043.778932577985</v>
      </c>
      <c r="F58" s="200">
        <f t="shared" si="12"/>
        <v>26861.873181827101</v>
      </c>
      <c r="G58" s="199">
        <f t="shared" si="13"/>
        <v>1235764.8627728519</v>
      </c>
    </row>
    <row r="59" spans="1:7" x14ac:dyDescent="0.25">
      <c r="A59" s="192" t="s">
        <v>102</v>
      </c>
      <c r="B59" s="197">
        <f t="shared" si="1"/>
        <v>39</v>
      </c>
      <c r="C59" s="198">
        <v>41475</v>
      </c>
      <c r="D59" s="199">
        <f t="shared" si="2"/>
        <v>47905.652114405086</v>
      </c>
      <c r="E59" s="199">
        <f t="shared" si="11"/>
        <v>20596.0810462142</v>
      </c>
      <c r="F59" s="200">
        <f t="shared" si="12"/>
        <v>27309.571068190886</v>
      </c>
      <c r="G59" s="199">
        <f t="shared" si="13"/>
        <v>1208455.291704661</v>
      </c>
    </row>
    <row r="60" spans="1:7" x14ac:dyDescent="0.25">
      <c r="A60" s="192" t="s">
        <v>102</v>
      </c>
      <c r="B60" s="197">
        <f t="shared" si="1"/>
        <v>40</v>
      </c>
      <c r="C60" s="198">
        <v>41506</v>
      </c>
      <c r="D60" s="199">
        <f t="shared" si="2"/>
        <v>47905.652114405086</v>
      </c>
      <c r="E60" s="199">
        <f t="shared" si="11"/>
        <v>20140.921528411018</v>
      </c>
      <c r="F60" s="200">
        <f t="shared" si="12"/>
        <v>27764.730585994068</v>
      </c>
      <c r="G60" s="199">
        <f t="shared" si="13"/>
        <v>1180690.561118667</v>
      </c>
    </row>
    <row r="61" spans="1:7" x14ac:dyDescent="0.25">
      <c r="A61" s="192" t="s">
        <v>102</v>
      </c>
      <c r="B61" s="197">
        <f t="shared" si="1"/>
        <v>41</v>
      </c>
      <c r="C61" s="198">
        <v>41537</v>
      </c>
      <c r="D61" s="199">
        <f t="shared" si="2"/>
        <v>47905.652114405086</v>
      </c>
      <c r="E61" s="199">
        <f t="shared" si="11"/>
        <v>19678.176018644452</v>
      </c>
      <c r="F61" s="200">
        <f t="shared" si="12"/>
        <v>28227.476095760634</v>
      </c>
      <c r="G61" s="199">
        <f t="shared" si="13"/>
        <v>1152463.0850229063</v>
      </c>
    </row>
    <row r="62" spans="1:7" x14ac:dyDescent="0.25">
      <c r="A62" s="192" t="s">
        <v>102</v>
      </c>
      <c r="B62" s="197">
        <f t="shared" si="1"/>
        <v>42</v>
      </c>
      <c r="C62" s="198">
        <v>41567</v>
      </c>
      <c r="D62" s="199">
        <f t="shared" si="2"/>
        <v>47905.652114405086</v>
      </c>
      <c r="E62" s="199">
        <f t="shared" si="11"/>
        <v>19207.718083715106</v>
      </c>
      <c r="F62" s="200">
        <f t="shared" si="12"/>
        <v>28697.934030689979</v>
      </c>
      <c r="G62" s="199">
        <f t="shared" si="13"/>
        <v>1123765.1509922163</v>
      </c>
    </row>
    <row r="63" spans="1:7" x14ac:dyDescent="0.25">
      <c r="A63" s="192" t="s">
        <v>102</v>
      </c>
      <c r="B63" s="197">
        <f t="shared" si="1"/>
        <v>43</v>
      </c>
      <c r="C63" s="198">
        <v>41598</v>
      </c>
      <c r="D63" s="199">
        <f t="shared" si="2"/>
        <v>47905.652114405086</v>
      </c>
      <c r="E63" s="199">
        <f t="shared" si="11"/>
        <v>18729.419183203605</v>
      </c>
      <c r="F63" s="200">
        <f t="shared" si="12"/>
        <v>29176.232931201481</v>
      </c>
      <c r="G63" s="199">
        <f t="shared" si="13"/>
        <v>1094588.9180610147</v>
      </c>
    </row>
    <row r="64" spans="1:7" x14ac:dyDescent="0.25">
      <c r="A64" s="192" t="s">
        <v>102</v>
      </c>
      <c r="B64" s="197">
        <f t="shared" si="1"/>
        <v>44</v>
      </c>
      <c r="C64" s="198">
        <v>41628</v>
      </c>
      <c r="D64" s="199">
        <f t="shared" si="2"/>
        <v>47905.652114405086</v>
      </c>
      <c r="E64" s="199">
        <f t="shared" si="11"/>
        <v>18243.148634350247</v>
      </c>
      <c r="F64" s="200">
        <f t="shared" si="12"/>
        <v>29662.503480054838</v>
      </c>
      <c r="G64" s="199">
        <f t="shared" si="13"/>
        <v>1064926.4145809598</v>
      </c>
    </row>
    <row r="65" spans="1:7" x14ac:dyDescent="0.25">
      <c r="A65" s="192" t="s">
        <v>102</v>
      </c>
      <c r="B65" s="197">
        <f t="shared" si="1"/>
        <v>45</v>
      </c>
      <c r="C65" s="198">
        <v>41659</v>
      </c>
      <c r="D65" s="199">
        <f t="shared" si="2"/>
        <v>47905.652114405086</v>
      </c>
      <c r="E65" s="199">
        <f t="shared" si="11"/>
        <v>17748.773576349329</v>
      </c>
      <c r="F65" s="200">
        <f t="shared" si="12"/>
        <v>30156.878538055757</v>
      </c>
      <c r="G65" s="199">
        <f t="shared" si="13"/>
        <v>1034769.536042904</v>
      </c>
    </row>
    <row r="66" spans="1:7" x14ac:dyDescent="0.25">
      <c r="A66" s="192" t="s">
        <v>102</v>
      </c>
      <c r="B66" s="197">
        <f t="shared" si="1"/>
        <v>46</v>
      </c>
      <c r="C66" s="198">
        <v>41690</v>
      </c>
      <c r="D66" s="199">
        <f t="shared" si="2"/>
        <v>47905.652114405086</v>
      </c>
      <c r="E66" s="199">
        <f t="shared" si="11"/>
        <v>17246.158934048402</v>
      </c>
      <c r="F66" s="200">
        <f t="shared" si="12"/>
        <v>30659.493180356683</v>
      </c>
      <c r="G66" s="199">
        <f t="shared" si="13"/>
        <v>1004110.0428625473</v>
      </c>
    </row>
    <row r="67" spans="1:7" x14ac:dyDescent="0.25">
      <c r="A67" s="192" t="s">
        <v>102</v>
      </c>
      <c r="B67" s="197">
        <f t="shared" si="1"/>
        <v>47</v>
      </c>
      <c r="C67" s="198">
        <v>41718</v>
      </c>
      <c r="D67" s="199">
        <f t="shared" si="2"/>
        <v>47905.652114405086</v>
      </c>
      <c r="E67" s="199">
        <f t="shared" si="11"/>
        <v>16735.167381042458</v>
      </c>
      <c r="F67" s="200">
        <f t="shared" si="12"/>
        <v>31170.484733362628</v>
      </c>
      <c r="G67" s="199">
        <f t="shared" si="13"/>
        <v>972939.55812918465</v>
      </c>
    </row>
    <row r="68" spans="1:7" x14ac:dyDescent="0.25">
      <c r="A68" s="192" t="s">
        <v>102</v>
      </c>
      <c r="B68" s="197">
        <f t="shared" si="1"/>
        <v>48</v>
      </c>
      <c r="C68" s="198">
        <v>41749</v>
      </c>
      <c r="D68" s="199">
        <f t="shared" si="2"/>
        <v>47905.652114405086</v>
      </c>
      <c r="E68" s="199">
        <f t="shared" si="11"/>
        <v>16215.659302153079</v>
      </c>
      <c r="F68" s="200">
        <f t="shared" si="12"/>
        <v>31689.992812252007</v>
      </c>
      <c r="G68" s="199">
        <f t="shared" si="13"/>
        <v>941249.56531693263</v>
      </c>
    </row>
    <row r="69" spans="1:7" x14ac:dyDescent="0.25">
      <c r="A69" s="192" t="s">
        <v>103</v>
      </c>
      <c r="B69" s="197">
        <f t="shared" si="1"/>
        <v>49</v>
      </c>
      <c r="C69" s="198">
        <v>41779</v>
      </c>
      <c r="D69" s="199">
        <f t="shared" si="2"/>
        <v>47905.652114405086</v>
      </c>
      <c r="E69" s="199">
        <f t="shared" si="11"/>
        <v>15687.492755282212</v>
      </c>
      <c r="F69" s="200">
        <f t="shared" si="12"/>
        <v>32218.159359122874</v>
      </c>
      <c r="G69" s="199">
        <f t="shared" si="13"/>
        <v>909031.40595780977</v>
      </c>
    </row>
    <row r="70" spans="1:7" x14ac:dyDescent="0.25">
      <c r="A70" s="192" t="s">
        <v>103</v>
      </c>
      <c r="B70" s="197">
        <f t="shared" si="1"/>
        <v>50</v>
      </c>
      <c r="C70" s="198">
        <v>41810</v>
      </c>
      <c r="D70" s="199">
        <f t="shared" si="2"/>
        <v>47905.652114405086</v>
      </c>
      <c r="E70" s="199">
        <f t="shared" si="11"/>
        <v>15150.523432630163</v>
      </c>
      <c r="F70" s="200">
        <f t="shared" si="12"/>
        <v>32755.128681774921</v>
      </c>
      <c r="G70" s="199">
        <f t="shared" si="13"/>
        <v>876276.27727603482</v>
      </c>
    </row>
    <row r="71" spans="1:7" x14ac:dyDescent="0.25">
      <c r="A71" s="192" t="s">
        <v>103</v>
      </c>
      <c r="B71" s="197">
        <f t="shared" si="1"/>
        <v>51</v>
      </c>
      <c r="C71" s="198">
        <v>41840</v>
      </c>
      <c r="D71" s="199">
        <f t="shared" si="2"/>
        <v>47905.652114405086</v>
      </c>
      <c r="E71" s="199">
        <f t="shared" si="11"/>
        <v>14604.604621267246</v>
      </c>
      <c r="F71" s="200">
        <f t="shared" si="12"/>
        <v>33301.047493137841</v>
      </c>
      <c r="G71" s="199">
        <f t="shared" si="13"/>
        <v>842975.22978289693</v>
      </c>
    </row>
    <row r="72" spans="1:7" x14ac:dyDescent="0.25">
      <c r="A72" s="192" t="s">
        <v>103</v>
      </c>
      <c r="B72" s="197">
        <f t="shared" si="1"/>
        <v>52</v>
      </c>
      <c r="C72" s="198">
        <v>41871</v>
      </c>
      <c r="D72" s="199">
        <f t="shared" si="2"/>
        <v>47905.652114405086</v>
      </c>
      <c r="E72" s="199">
        <f t="shared" si="11"/>
        <v>14049.587163048282</v>
      </c>
      <c r="F72" s="200">
        <f t="shared" si="12"/>
        <v>33856.064951356806</v>
      </c>
      <c r="G72" s="199">
        <f t="shared" si="13"/>
        <v>809119.16483154008</v>
      </c>
    </row>
    <row r="73" spans="1:7" x14ac:dyDescent="0.25">
      <c r="A73" s="192" t="s">
        <v>103</v>
      </c>
      <c r="B73" s="197">
        <f t="shared" si="1"/>
        <v>53</v>
      </c>
      <c r="C73" s="198">
        <v>41902</v>
      </c>
      <c r="D73" s="199">
        <f t="shared" si="2"/>
        <v>47905.652114405086</v>
      </c>
      <c r="E73" s="199">
        <f t="shared" si="11"/>
        <v>13485.319413859002</v>
      </c>
      <c r="F73" s="200">
        <f t="shared" si="12"/>
        <v>34420.332700546081</v>
      </c>
      <c r="G73" s="199">
        <f t="shared" si="13"/>
        <v>774698.83213099395</v>
      </c>
    </row>
    <row r="74" spans="1:7" x14ac:dyDescent="0.25">
      <c r="A74" s="192" t="s">
        <v>103</v>
      </c>
      <c r="B74" s="197">
        <f t="shared" si="1"/>
        <v>54</v>
      </c>
      <c r="C74" s="198">
        <v>41932</v>
      </c>
      <c r="D74" s="199">
        <f t="shared" si="2"/>
        <v>47905.652114405086</v>
      </c>
      <c r="E74" s="199">
        <f t="shared" si="11"/>
        <v>12911.647202183232</v>
      </c>
      <c r="F74" s="200">
        <f t="shared" si="12"/>
        <v>34994.004912221855</v>
      </c>
      <c r="G74" s="199">
        <f t="shared" si="13"/>
        <v>739704.82721877214</v>
      </c>
    </row>
    <row r="75" spans="1:7" x14ac:dyDescent="0.25">
      <c r="A75" s="192" t="s">
        <v>103</v>
      </c>
      <c r="B75" s="197">
        <f t="shared" si="1"/>
        <v>55</v>
      </c>
      <c r="C75" s="198">
        <v>41963</v>
      </c>
      <c r="D75" s="199">
        <f t="shared" si="2"/>
        <v>47905.652114405086</v>
      </c>
      <c r="E75" s="199">
        <f t="shared" si="11"/>
        <v>12328.413786979536</v>
      </c>
      <c r="F75" s="200">
        <f t="shared" si="12"/>
        <v>35577.238327425548</v>
      </c>
      <c r="G75" s="199">
        <f t="shared" si="13"/>
        <v>704127.58889134659</v>
      </c>
    </row>
    <row r="76" spans="1:7" x14ac:dyDescent="0.25">
      <c r="A76" s="192" t="s">
        <v>103</v>
      </c>
      <c r="B76" s="197">
        <f t="shared" si="1"/>
        <v>56</v>
      </c>
      <c r="C76" s="198">
        <v>41993</v>
      </c>
      <c r="D76" s="199">
        <f t="shared" si="2"/>
        <v>47905.652114405086</v>
      </c>
      <c r="E76" s="199">
        <f t="shared" si="11"/>
        <v>11735.459814855778</v>
      </c>
      <c r="F76" s="200">
        <f t="shared" si="12"/>
        <v>36170.192299549308</v>
      </c>
      <c r="G76" s="199">
        <f t="shared" si="13"/>
        <v>667957.39659179724</v>
      </c>
    </row>
    <row r="77" spans="1:7" x14ac:dyDescent="0.25">
      <c r="A77" s="192" t="s">
        <v>103</v>
      </c>
      <c r="B77" s="197">
        <f t="shared" si="1"/>
        <v>57</v>
      </c>
      <c r="C77" s="198">
        <v>42024</v>
      </c>
      <c r="D77" s="199">
        <f t="shared" si="2"/>
        <v>47905.652114405086</v>
      </c>
      <c r="E77" s="199">
        <f t="shared" si="11"/>
        <v>11132.623276529956</v>
      </c>
      <c r="F77" s="200">
        <f t="shared" si="12"/>
        <v>36773.028837875128</v>
      </c>
      <c r="G77" s="199">
        <f t="shared" si="13"/>
        <v>631184.36775392212</v>
      </c>
    </row>
    <row r="78" spans="1:7" x14ac:dyDescent="0.25">
      <c r="A78" s="192" t="s">
        <v>103</v>
      </c>
      <c r="B78" s="197">
        <f t="shared" si="1"/>
        <v>58</v>
      </c>
      <c r="C78" s="198">
        <v>42055</v>
      </c>
      <c r="D78" s="199">
        <f t="shared" si="2"/>
        <v>47905.652114405086</v>
      </c>
      <c r="E78" s="199">
        <f t="shared" si="11"/>
        <v>10519.739462565369</v>
      </c>
      <c r="F78" s="200">
        <f t="shared" si="12"/>
        <v>37385.912651839717</v>
      </c>
      <c r="G78" s="199">
        <f t="shared" si="13"/>
        <v>593798.45510208246</v>
      </c>
    </row>
    <row r="79" spans="1:7" x14ac:dyDescent="0.25">
      <c r="A79" s="192" t="s">
        <v>103</v>
      </c>
      <c r="B79" s="197">
        <f t="shared" si="1"/>
        <v>59</v>
      </c>
      <c r="C79" s="198">
        <v>42083</v>
      </c>
      <c r="D79" s="199">
        <f t="shared" si="2"/>
        <v>47905.652114405086</v>
      </c>
      <c r="E79" s="199">
        <f t="shared" si="11"/>
        <v>9896.6409183680425</v>
      </c>
      <c r="F79" s="200">
        <f t="shared" si="12"/>
        <v>38009.011196037041</v>
      </c>
      <c r="G79" s="199">
        <f t="shared" si="13"/>
        <v>555789.4439060454</v>
      </c>
    </row>
    <row r="80" spans="1:7" x14ac:dyDescent="0.25">
      <c r="A80" s="192" t="s">
        <v>103</v>
      </c>
      <c r="B80" s="197">
        <f t="shared" si="1"/>
        <v>60</v>
      </c>
      <c r="C80" s="198">
        <v>42114</v>
      </c>
      <c r="D80" s="199">
        <f t="shared" si="2"/>
        <v>47905.652114405086</v>
      </c>
      <c r="E80" s="199">
        <f t="shared" ref="E80:E92" si="14">G79*$D$16/12</f>
        <v>9263.1573984340903</v>
      </c>
      <c r="F80" s="200">
        <f t="shared" ref="F80:F92" si="15">D80-E80</f>
        <v>38642.494715970999</v>
      </c>
      <c r="G80" s="206">
        <f t="shared" ref="G80:G92" si="16">G79-F80</f>
        <v>517146.9491900744</v>
      </c>
    </row>
    <row r="81" spans="1:7" x14ac:dyDescent="0.25">
      <c r="A81" s="192" t="s">
        <v>104</v>
      </c>
      <c r="B81" s="197">
        <f t="shared" si="1"/>
        <v>61</v>
      </c>
      <c r="C81" s="198">
        <v>42144</v>
      </c>
      <c r="D81" s="199">
        <f t="shared" si="2"/>
        <v>47905.652114405086</v>
      </c>
      <c r="E81" s="199">
        <f t="shared" si="14"/>
        <v>8619.1158198345747</v>
      </c>
      <c r="F81" s="200">
        <f t="shared" si="15"/>
        <v>39286.536294570513</v>
      </c>
      <c r="G81" s="199">
        <f t="shared" si="16"/>
        <v>477860.41289550392</v>
      </c>
    </row>
    <row r="82" spans="1:7" x14ac:dyDescent="0.25">
      <c r="A82" s="192" t="s">
        <v>104</v>
      </c>
      <c r="B82" s="197">
        <f t="shared" si="1"/>
        <v>62</v>
      </c>
      <c r="C82" s="198">
        <v>42175</v>
      </c>
      <c r="D82" s="199">
        <f t="shared" si="2"/>
        <v>47905.652114405086</v>
      </c>
      <c r="E82" s="199">
        <f t="shared" si="14"/>
        <v>7964.340214925066</v>
      </c>
      <c r="F82" s="200">
        <f t="shared" si="15"/>
        <v>39941.311899480017</v>
      </c>
      <c r="G82" s="199">
        <f t="shared" si="16"/>
        <v>437919.10099602392</v>
      </c>
    </row>
    <row r="83" spans="1:7" x14ac:dyDescent="0.25">
      <c r="A83" s="192" t="s">
        <v>104</v>
      </c>
      <c r="B83" s="197">
        <f t="shared" si="1"/>
        <v>63</v>
      </c>
      <c r="C83" s="198">
        <v>42205</v>
      </c>
      <c r="D83" s="199">
        <f t="shared" si="2"/>
        <v>47905.652114405086</v>
      </c>
      <c r="E83" s="199">
        <f t="shared" si="14"/>
        <v>7298.651683267065</v>
      </c>
      <c r="F83" s="200">
        <f t="shared" si="15"/>
        <v>40607.000431138018</v>
      </c>
      <c r="G83" s="199">
        <f t="shared" si="16"/>
        <v>397312.10056488588</v>
      </c>
    </row>
    <row r="84" spans="1:7" x14ac:dyDescent="0.25">
      <c r="A84" s="192" t="s">
        <v>104</v>
      </c>
      <c r="B84" s="197">
        <f t="shared" si="1"/>
        <v>64</v>
      </c>
      <c r="C84" s="198">
        <v>42236</v>
      </c>
      <c r="D84" s="199">
        <f t="shared" si="2"/>
        <v>47905.652114405086</v>
      </c>
      <c r="E84" s="199">
        <f t="shared" si="14"/>
        <v>6621.8683427480983</v>
      </c>
      <c r="F84" s="200">
        <f t="shared" si="15"/>
        <v>41283.783771656985</v>
      </c>
      <c r="G84" s="199">
        <f t="shared" si="16"/>
        <v>356028.31679322891</v>
      </c>
    </row>
    <row r="85" spans="1:7" x14ac:dyDescent="0.25">
      <c r="A85" s="192" t="s">
        <v>104</v>
      </c>
      <c r="B85" s="197">
        <f t="shared" si="1"/>
        <v>65</v>
      </c>
      <c r="C85" s="198">
        <v>42267</v>
      </c>
      <c r="D85" s="199">
        <f t="shared" si="2"/>
        <v>47905.652114405086</v>
      </c>
      <c r="E85" s="199">
        <f t="shared" si="14"/>
        <v>5933.8052798871495</v>
      </c>
      <c r="F85" s="200">
        <f t="shared" si="15"/>
        <v>41971.846834517935</v>
      </c>
      <c r="G85" s="199">
        <f t="shared" si="16"/>
        <v>314056.46995871095</v>
      </c>
    </row>
    <row r="86" spans="1:7" x14ac:dyDescent="0.25">
      <c r="A86" s="192" t="s">
        <v>104</v>
      </c>
      <c r="B86" s="197">
        <f t="shared" si="1"/>
        <v>66</v>
      </c>
      <c r="C86" s="198">
        <v>42297</v>
      </c>
      <c r="D86" s="199">
        <f t="shared" si="2"/>
        <v>47905.652114405086</v>
      </c>
      <c r="E86" s="199">
        <f t="shared" si="14"/>
        <v>5234.2744993118495</v>
      </c>
      <c r="F86" s="200">
        <f t="shared" si="15"/>
        <v>42671.377615093239</v>
      </c>
      <c r="G86" s="199">
        <f t="shared" si="16"/>
        <v>271385.0923436177</v>
      </c>
    </row>
    <row r="87" spans="1:7" x14ac:dyDescent="0.25">
      <c r="A87" s="192" t="s">
        <v>104</v>
      </c>
      <c r="B87" s="197">
        <f t="shared" ref="B87:B92" si="17">B86+1</f>
        <v>67</v>
      </c>
      <c r="C87" s="198">
        <v>42328</v>
      </c>
      <c r="D87" s="199">
        <f t="shared" ref="D87:D92" si="18">D86</f>
        <v>47905.652114405086</v>
      </c>
      <c r="E87" s="199">
        <f t="shared" si="14"/>
        <v>4523.0848723936288</v>
      </c>
      <c r="F87" s="200">
        <f t="shared" si="15"/>
        <v>43382.567242011457</v>
      </c>
      <c r="G87" s="199">
        <f t="shared" si="16"/>
        <v>228002.52510160624</v>
      </c>
    </row>
    <row r="88" spans="1:7" x14ac:dyDescent="0.25">
      <c r="A88" s="192" t="s">
        <v>104</v>
      </c>
      <c r="B88" s="197">
        <f t="shared" si="17"/>
        <v>68</v>
      </c>
      <c r="C88" s="198">
        <v>42358</v>
      </c>
      <c r="D88" s="199">
        <f t="shared" si="18"/>
        <v>47905.652114405086</v>
      </c>
      <c r="E88" s="199">
        <f t="shared" si="14"/>
        <v>3800.042085026771</v>
      </c>
      <c r="F88" s="200">
        <f t="shared" si="15"/>
        <v>44105.610029378317</v>
      </c>
      <c r="G88" s="199">
        <f t="shared" si="16"/>
        <v>183896.91507222792</v>
      </c>
    </row>
    <row r="89" spans="1:7" x14ac:dyDescent="0.25">
      <c r="A89" s="192" t="s">
        <v>104</v>
      </c>
      <c r="B89" s="197">
        <f t="shared" si="17"/>
        <v>69</v>
      </c>
      <c r="C89" s="198">
        <v>42389</v>
      </c>
      <c r="D89" s="199">
        <f t="shared" si="18"/>
        <v>47905.652114405086</v>
      </c>
      <c r="E89" s="199">
        <f t="shared" si="14"/>
        <v>3064.9485845371323</v>
      </c>
      <c r="F89" s="200">
        <f t="shared" si="15"/>
        <v>44840.703529867955</v>
      </c>
      <c r="G89" s="199">
        <f t="shared" si="16"/>
        <v>139056.21154235996</v>
      </c>
    </row>
    <row r="90" spans="1:7" x14ac:dyDescent="0.25">
      <c r="A90" s="192" t="s">
        <v>104</v>
      </c>
      <c r="B90" s="197">
        <f t="shared" si="17"/>
        <v>70</v>
      </c>
      <c r="C90" s="198">
        <v>42420</v>
      </c>
      <c r="D90" s="199">
        <f t="shared" si="18"/>
        <v>47905.652114405086</v>
      </c>
      <c r="E90" s="199">
        <f t="shared" si="14"/>
        <v>2317.6035257059993</v>
      </c>
      <c r="F90" s="200">
        <f t="shared" si="15"/>
        <v>45588.048588699086</v>
      </c>
      <c r="G90" s="199">
        <f t="shared" si="16"/>
        <v>93468.162953660882</v>
      </c>
    </row>
    <row r="91" spans="1:7" x14ac:dyDescent="0.25">
      <c r="A91" s="192" t="s">
        <v>104</v>
      </c>
      <c r="B91" s="197">
        <f t="shared" si="17"/>
        <v>71</v>
      </c>
      <c r="C91" s="198">
        <v>42449</v>
      </c>
      <c r="D91" s="199">
        <f t="shared" si="18"/>
        <v>47905.652114405086</v>
      </c>
      <c r="E91" s="199">
        <f t="shared" si="14"/>
        <v>1557.802715894348</v>
      </c>
      <c r="F91" s="200">
        <f t="shared" si="15"/>
        <v>46347.849398510734</v>
      </c>
      <c r="G91" s="199">
        <f t="shared" si="16"/>
        <v>47120.313555150147</v>
      </c>
    </row>
    <row r="92" spans="1:7" x14ac:dyDescent="0.25">
      <c r="A92" s="192" t="s">
        <v>104</v>
      </c>
      <c r="B92" s="197">
        <f t="shared" si="17"/>
        <v>72</v>
      </c>
      <c r="C92" s="198">
        <v>42480</v>
      </c>
      <c r="D92" s="199">
        <f t="shared" si="18"/>
        <v>47905.652114405086</v>
      </c>
      <c r="E92" s="199">
        <f t="shared" si="14"/>
        <v>785.33855925250248</v>
      </c>
      <c r="F92" s="200">
        <f t="shared" si="15"/>
        <v>47120.313555152585</v>
      </c>
      <c r="G92" s="199">
        <f t="shared" si="16"/>
        <v>-2.4374458007514477E-9</v>
      </c>
    </row>
    <row r="93" spans="1:7" x14ac:dyDescent="0.25">
      <c r="B93" s="153"/>
      <c r="C93" s="153"/>
      <c r="D93" s="207">
        <f>SUM(D21:D92)</f>
        <v>3449206.9522371716</v>
      </c>
      <c r="E93" s="150"/>
      <c r="F93" s="208"/>
      <c r="G93" s="150"/>
    </row>
    <row r="96" spans="1:7" x14ac:dyDescent="0.25">
      <c r="B96" s="168" t="s">
        <v>92</v>
      </c>
      <c r="C96" s="169"/>
      <c r="D96" s="191" t="s">
        <v>94</v>
      </c>
      <c r="F96" s="169"/>
      <c r="G96" s="169"/>
    </row>
    <row r="97" spans="1:7" x14ac:dyDescent="0.25">
      <c r="B97" s="120" t="s">
        <v>35</v>
      </c>
      <c r="C97" s="120"/>
      <c r="D97" s="123">
        <v>15000000</v>
      </c>
      <c r="G97" s="122"/>
    </row>
    <row r="98" spans="1:7" x14ac:dyDescent="0.25">
      <c r="B98" s="120" t="s">
        <v>36</v>
      </c>
      <c r="C98" s="120"/>
      <c r="D98" s="121">
        <v>84</v>
      </c>
      <c r="E98" s="121" t="s">
        <v>39</v>
      </c>
      <c r="F98" s="120"/>
    </row>
    <row r="99" spans="1:7" x14ac:dyDescent="0.25">
      <c r="B99" s="120" t="s">
        <v>37</v>
      </c>
      <c r="C99" s="120"/>
      <c r="D99" s="124">
        <v>0.2</v>
      </c>
      <c r="E99" s="121" t="s">
        <v>40</v>
      </c>
    </row>
    <row r="100" spans="1:7" x14ac:dyDescent="0.25">
      <c r="B100" s="120" t="s">
        <v>38</v>
      </c>
      <c r="C100" s="120"/>
      <c r="D100" s="123">
        <f>-PMT(D99/12,D98,D97)</f>
        <v>333092.98936223128</v>
      </c>
    </row>
    <row r="101" spans="1:7" x14ac:dyDescent="0.25">
      <c r="B101" s="120"/>
      <c r="C101" s="120"/>
      <c r="D101" s="126"/>
    </row>
    <row r="102" spans="1:7" x14ac:dyDescent="0.25">
      <c r="B102" s="209"/>
      <c r="C102" s="210"/>
      <c r="D102" s="211" t="s">
        <v>45</v>
      </c>
      <c r="E102" s="212"/>
      <c r="F102" s="212"/>
      <c r="G102" s="213"/>
    </row>
    <row r="103" spans="1:7" x14ac:dyDescent="0.25">
      <c r="B103" s="214" t="s">
        <v>41</v>
      </c>
      <c r="C103" s="215" t="s">
        <v>71</v>
      </c>
      <c r="D103" s="215" t="s">
        <v>38</v>
      </c>
      <c r="E103" s="216" t="s">
        <v>42</v>
      </c>
      <c r="F103" s="216" t="s">
        <v>43</v>
      </c>
      <c r="G103" s="217" t="s">
        <v>44</v>
      </c>
    </row>
    <row r="104" spans="1:7" x14ac:dyDescent="0.25">
      <c r="A104" s="192" t="s">
        <v>109</v>
      </c>
      <c r="B104" s="197">
        <v>1</v>
      </c>
      <c r="C104" s="198">
        <v>40308</v>
      </c>
      <c r="D104" s="199">
        <f>D100</f>
        <v>333092.98936223128</v>
      </c>
      <c r="E104" s="199">
        <f>D97*$D$16/12</f>
        <v>250000</v>
      </c>
      <c r="F104" s="200">
        <f>D104-E104</f>
        <v>83092.989362231281</v>
      </c>
      <c r="G104" s="199">
        <f>D97-F104</f>
        <v>14916907.010637769</v>
      </c>
    </row>
    <row r="105" spans="1:7" x14ac:dyDescent="0.25">
      <c r="A105" s="192" t="s">
        <v>96</v>
      </c>
      <c r="B105" s="197">
        <f>B104+1</f>
        <v>2</v>
      </c>
      <c r="C105" s="198">
        <v>40339</v>
      </c>
      <c r="D105" s="199">
        <f>D104</f>
        <v>333092.98936223128</v>
      </c>
      <c r="E105" s="199">
        <f>G104*$D$16/12</f>
        <v>248615.11684396284</v>
      </c>
      <c r="F105" s="200">
        <f>D105-E105</f>
        <v>84477.872518268443</v>
      </c>
      <c r="G105" s="199">
        <f>G104-F105</f>
        <v>14832429.1381195</v>
      </c>
    </row>
    <row r="106" spans="1:7" x14ac:dyDescent="0.25">
      <c r="A106" s="192" t="s">
        <v>97</v>
      </c>
      <c r="B106" s="197">
        <f t="shared" ref="B106:B169" si="19">B105+1</f>
        <v>3</v>
      </c>
      <c r="C106" s="198">
        <v>40369</v>
      </c>
      <c r="D106" s="199">
        <f t="shared" ref="D106:D169" si="20">D105</f>
        <v>333092.98936223128</v>
      </c>
      <c r="E106" s="199">
        <f t="shared" ref="E106:E162" si="21">G105*$D$16/12</f>
        <v>247207.15230199168</v>
      </c>
      <c r="F106" s="200">
        <f t="shared" ref="F106:F169" si="22">D106-E106</f>
        <v>85885.837060239603</v>
      </c>
      <c r="G106" s="199">
        <f t="shared" ref="G106:G169" si="23">G105-F106</f>
        <v>14746543.301059261</v>
      </c>
    </row>
    <row r="107" spans="1:7" x14ac:dyDescent="0.25">
      <c r="A107" s="192" t="s">
        <v>98</v>
      </c>
      <c r="B107" s="197">
        <f t="shared" si="19"/>
        <v>4</v>
      </c>
      <c r="C107" s="198">
        <v>40400</v>
      </c>
      <c r="D107" s="199">
        <f t="shared" si="20"/>
        <v>333092.98936223128</v>
      </c>
      <c r="E107" s="199">
        <f t="shared" si="21"/>
        <v>245775.72168432103</v>
      </c>
      <c r="F107" s="200">
        <f t="shared" si="22"/>
        <v>87317.267677910248</v>
      </c>
      <c r="G107" s="199">
        <f t="shared" si="23"/>
        <v>14659226.03338135</v>
      </c>
    </row>
    <row r="108" spans="1:7" x14ac:dyDescent="0.25">
      <c r="A108" s="192" t="s">
        <v>98</v>
      </c>
      <c r="B108" s="197">
        <f t="shared" si="19"/>
        <v>5</v>
      </c>
      <c r="C108" s="198">
        <v>40431</v>
      </c>
      <c r="D108" s="199">
        <f t="shared" si="20"/>
        <v>333092.98936223128</v>
      </c>
      <c r="E108" s="199">
        <f t="shared" si="21"/>
        <v>244320.43388968919</v>
      </c>
      <c r="F108" s="200">
        <f t="shared" si="22"/>
        <v>88772.555472542095</v>
      </c>
      <c r="G108" s="199">
        <f t="shared" si="23"/>
        <v>14570453.477908809</v>
      </c>
    </row>
    <row r="109" spans="1:7" x14ac:dyDescent="0.25">
      <c r="A109" s="192" t="s">
        <v>98</v>
      </c>
      <c r="B109" s="197">
        <f t="shared" si="19"/>
        <v>6</v>
      </c>
      <c r="C109" s="198">
        <v>40461</v>
      </c>
      <c r="D109" s="199">
        <f t="shared" si="20"/>
        <v>333092.98936223128</v>
      </c>
      <c r="E109" s="199">
        <f t="shared" si="21"/>
        <v>242840.89129848019</v>
      </c>
      <c r="F109" s="200">
        <f t="shared" si="22"/>
        <v>90252.098063751095</v>
      </c>
      <c r="G109" s="199">
        <f t="shared" si="23"/>
        <v>14480201.379845059</v>
      </c>
    </row>
    <row r="110" spans="1:7" x14ac:dyDescent="0.25">
      <c r="A110" s="192" t="s">
        <v>99</v>
      </c>
      <c r="B110" s="197">
        <f t="shared" si="19"/>
        <v>7</v>
      </c>
      <c r="C110" s="198">
        <v>40492</v>
      </c>
      <c r="D110" s="199">
        <f t="shared" si="20"/>
        <v>333092.98936223128</v>
      </c>
      <c r="E110" s="199">
        <f t="shared" si="21"/>
        <v>241336.68966408432</v>
      </c>
      <c r="F110" s="200">
        <f t="shared" si="22"/>
        <v>91756.299698146962</v>
      </c>
      <c r="G110" s="199">
        <f t="shared" si="23"/>
        <v>14388445.080146912</v>
      </c>
    </row>
    <row r="111" spans="1:7" x14ac:dyDescent="0.25">
      <c r="A111" s="192" t="s">
        <v>99</v>
      </c>
      <c r="B111" s="197">
        <f t="shared" si="19"/>
        <v>8</v>
      </c>
      <c r="C111" s="198">
        <v>40522</v>
      </c>
      <c r="D111" s="199">
        <f t="shared" si="20"/>
        <v>333092.98936223128</v>
      </c>
      <c r="E111" s="199">
        <f t="shared" si="21"/>
        <v>239807.41800244854</v>
      </c>
      <c r="F111" s="200">
        <f t="shared" si="22"/>
        <v>93285.571359782742</v>
      </c>
      <c r="G111" s="199">
        <f t="shared" si="23"/>
        <v>14295159.508787129</v>
      </c>
    </row>
    <row r="112" spans="1:7" x14ac:dyDescent="0.25">
      <c r="A112" s="192" t="s">
        <v>99</v>
      </c>
      <c r="B112" s="197">
        <f t="shared" si="19"/>
        <v>9</v>
      </c>
      <c r="C112" s="198">
        <v>40553</v>
      </c>
      <c r="D112" s="199">
        <f t="shared" si="20"/>
        <v>333092.98936223128</v>
      </c>
      <c r="E112" s="199">
        <f t="shared" si="21"/>
        <v>238252.65847978552</v>
      </c>
      <c r="F112" s="200">
        <f t="shared" si="22"/>
        <v>94840.330882445764</v>
      </c>
      <c r="G112" s="199">
        <f t="shared" si="23"/>
        <v>14200319.177904684</v>
      </c>
    </row>
    <row r="113" spans="1:7" x14ac:dyDescent="0.25">
      <c r="A113" s="192" t="s">
        <v>99</v>
      </c>
      <c r="B113" s="197">
        <f t="shared" si="19"/>
        <v>10</v>
      </c>
      <c r="C113" s="198">
        <v>40584</v>
      </c>
      <c r="D113" s="199">
        <f t="shared" si="20"/>
        <v>333092.98936223128</v>
      </c>
      <c r="E113" s="199">
        <f t="shared" si="21"/>
        <v>236671.98629841142</v>
      </c>
      <c r="F113" s="200">
        <f t="shared" si="22"/>
        <v>96421.003063819866</v>
      </c>
      <c r="G113" s="199">
        <f t="shared" si="23"/>
        <v>14103898.174840864</v>
      </c>
    </row>
    <row r="114" spans="1:7" x14ac:dyDescent="0.25">
      <c r="A114" s="192" t="s">
        <v>99</v>
      </c>
      <c r="B114" s="197">
        <f t="shared" si="19"/>
        <v>11</v>
      </c>
      <c r="C114" s="198">
        <v>40612</v>
      </c>
      <c r="D114" s="199">
        <f t="shared" si="20"/>
        <v>333092.98936223128</v>
      </c>
      <c r="E114" s="199">
        <f t="shared" si="21"/>
        <v>235064.96958068106</v>
      </c>
      <c r="F114" s="200">
        <f t="shared" si="22"/>
        <v>98028.019781550218</v>
      </c>
      <c r="G114" s="199">
        <f t="shared" si="23"/>
        <v>14005870.155059313</v>
      </c>
    </row>
    <row r="115" spans="1:7" x14ac:dyDescent="0.25">
      <c r="A115" s="192" t="s">
        <v>99</v>
      </c>
      <c r="B115" s="197">
        <f t="shared" si="19"/>
        <v>12</v>
      </c>
      <c r="C115" s="198">
        <v>40643</v>
      </c>
      <c r="D115" s="199">
        <f t="shared" si="20"/>
        <v>333092.98936223128</v>
      </c>
      <c r="E115" s="199">
        <f t="shared" si="21"/>
        <v>233431.16925098855</v>
      </c>
      <c r="F115" s="200">
        <f t="shared" si="22"/>
        <v>99661.820111242734</v>
      </c>
      <c r="G115" s="199">
        <f t="shared" si="23"/>
        <v>13906208.33494807</v>
      </c>
    </row>
    <row r="116" spans="1:7" x14ac:dyDescent="0.25">
      <c r="A116" s="192" t="s">
        <v>100</v>
      </c>
      <c r="B116" s="197">
        <f t="shared" si="19"/>
        <v>13</v>
      </c>
      <c r="C116" s="198">
        <v>40673</v>
      </c>
      <c r="D116" s="199">
        <f t="shared" si="20"/>
        <v>333092.98936223128</v>
      </c>
      <c r="E116" s="199">
        <f t="shared" si="21"/>
        <v>231770.13891580119</v>
      </c>
      <c r="F116" s="200">
        <f t="shared" si="22"/>
        <v>101322.85044643009</v>
      </c>
      <c r="G116" s="199">
        <f t="shared" si="23"/>
        <v>13804885.484501639</v>
      </c>
    </row>
    <row r="117" spans="1:7" x14ac:dyDescent="0.25">
      <c r="A117" s="192" t="s">
        <v>100</v>
      </c>
      <c r="B117" s="197">
        <f t="shared" si="19"/>
        <v>14</v>
      </c>
      <c r="C117" s="198">
        <v>40704</v>
      </c>
      <c r="D117" s="199">
        <f t="shared" si="20"/>
        <v>333092.98936223128</v>
      </c>
      <c r="E117" s="199">
        <f t="shared" si="21"/>
        <v>230081.42474169401</v>
      </c>
      <c r="F117" s="200">
        <f t="shared" si="22"/>
        <v>103011.56462053728</v>
      </c>
      <c r="G117" s="199">
        <f t="shared" si="23"/>
        <v>13701873.919881102</v>
      </c>
    </row>
    <row r="118" spans="1:7" x14ac:dyDescent="0.25">
      <c r="A118" s="192" t="s">
        <v>100</v>
      </c>
      <c r="B118" s="197">
        <f t="shared" si="19"/>
        <v>15</v>
      </c>
      <c r="C118" s="198">
        <v>40734</v>
      </c>
      <c r="D118" s="199">
        <f t="shared" si="20"/>
        <v>333092.98936223128</v>
      </c>
      <c r="E118" s="199">
        <f t="shared" si="21"/>
        <v>228364.56533135171</v>
      </c>
      <c r="F118" s="200">
        <f t="shared" si="22"/>
        <v>104728.42403087957</v>
      </c>
      <c r="G118" s="199">
        <f t="shared" si="23"/>
        <v>13597145.495850222</v>
      </c>
    </row>
    <row r="119" spans="1:7" x14ac:dyDescent="0.25">
      <c r="A119" s="192" t="s">
        <v>100</v>
      </c>
      <c r="B119" s="197">
        <f t="shared" si="19"/>
        <v>16</v>
      </c>
      <c r="C119" s="198">
        <v>40765</v>
      </c>
      <c r="D119" s="199">
        <f t="shared" si="20"/>
        <v>333092.98936223128</v>
      </c>
      <c r="E119" s="199">
        <f t="shared" si="21"/>
        <v>226619.09159750372</v>
      </c>
      <c r="F119" s="200">
        <f t="shared" si="22"/>
        <v>106473.89776472756</v>
      </c>
      <c r="G119" s="199">
        <f t="shared" si="23"/>
        <v>13490671.598085495</v>
      </c>
    </row>
    <row r="120" spans="1:7" x14ac:dyDescent="0.25">
      <c r="A120" s="192" t="s">
        <v>100</v>
      </c>
      <c r="B120" s="197">
        <f t="shared" si="19"/>
        <v>17</v>
      </c>
      <c r="C120" s="198">
        <v>40796</v>
      </c>
      <c r="D120" s="199">
        <f t="shared" si="20"/>
        <v>333092.98936223128</v>
      </c>
      <c r="E120" s="199">
        <f t="shared" si="21"/>
        <v>224844.52663475825</v>
      </c>
      <c r="F120" s="200">
        <f t="shared" si="22"/>
        <v>108248.46272747303</v>
      </c>
      <c r="G120" s="199">
        <f t="shared" si="23"/>
        <v>13382423.135358023</v>
      </c>
    </row>
    <row r="121" spans="1:7" x14ac:dyDescent="0.25">
      <c r="A121" s="192" t="s">
        <v>100</v>
      </c>
      <c r="B121" s="197">
        <f t="shared" si="19"/>
        <v>18</v>
      </c>
      <c r="C121" s="198">
        <v>40826</v>
      </c>
      <c r="D121" s="199">
        <f t="shared" si="20"/>
        <v>333092.98936223128</v>
      </c>
      <c r="E121" s="199">
        <f t="shared" si="21"/>
        <v>223040.38558930039</v>
      </c>
      <c r="F121" s="200">
        <f t="shared" si="22"/>
        <v>110052.60377293089</v>
      </c>
      <c r="G121" s="199">
        <f t="shared" si="23"/>
        <v>13272370.531585092</v>
      </c>
    </row>
    <row r="122" spans="1:7" x14ac:dyDescent="0.25">
      <c r="A122" s="192" t="s">
        <v>100</v>
      </c>
      <c r="B122" s="197">
        <f t="shared" si="19"/>
        <v>19</v>
      </c>
      <c r="C122" s="198">
        <v>40857</v>
      </c>
      <c r="D122" s="199">
        <f t="shared" si="20"/>
        <v>333092.98936223128</v>
      </c>
      <c r="E122" s="199">
        <f t="shared" si="21"/>
        <v>221206.17552641823</v>
      </c>
      <c r="F122" s="200">
        <f t="shared" si="22"/>
        <v>111886.81383581305</v>
      </c>
      <c r="G122" s="199">
        <f t="shared" si="23"/>
        <v>13160483.717749279</v>
      </c>
    </row>
    <row r="123" spans="1:7" x14ac:dyDescent="0.25">
      <c r="A123" s="192" t="s">
        <v>100</v>
      </c>
      <c r="B123" s="197">
        <f t="shared" si="19"/>
        <v>20</v>
      </c>
      <c r="C123" s="198">
        <v>40887</v>
      </c>
      <c r="D123" s="199">
        <f t="shared" si="20"/>
        <v>333092.98936223128</v>
      </c>
      <c r="E123" s="199">
        <f t="shared" si="21"/>
        <v>219341.39529582133</v>
      </c>
      <c r="F123" s="200">
        <f t="shared" si="22"/>
        <v>113751.59406640995</v>
      </c>
      <c r="G123" s="199">
        <f t="shared" si="23"/>
        <v>13046732.12368287</v>
      </c>
    </row>
    <row r="124" spans="1:7" x14ac:dyDescent="0.25">
      <c r="A124" s="192" t="s">
        <v>100</v>
      </c>
      <c r="B124" s="197">
        <f t="shared" si="19"/>
        <v>21</v>
      </c>
      <c r="C124" s="198">
        <v>40918</v>
      </c>
      <c r="D124" s="199">
        <f t="shared" si="20"/>
        <v>333092.98936223128</v>
      </c>
      <c r="E124" s="199">
        <f t="shared" si="21"/>
        <v>217445.53539471453</v>
      </c>
      <c r="F124" s="200">
        <f t="shared" si="22"/>
        <v>115647.45396751675</v>
      </c>
      <c r="G124" s="199">
        <f t="shared" si="23"/>
        <v>12931084.669715352</v>
      </c>
    </row>
    <row r="125" spans="1:7" x14ac:dyDescent="0.25">
      <c r="A125" s="192" t="s">
        <v>100</v>
      </c>
      <c r="B125" s="197">
        <f t="shared" si="19"/>
        <v>22</v>
      </c>
      <c r="C125" s="198">
        <v>40949</v>
      </c>
      <c r="D125" s="199">
        <f t="shared" si="20"/>
        <v>333092.98936223128</v>
      </c>
      <c r="E125" s="199">
        <f t="shared" si="21"/>
        <v>215518.07782858922</v>
      </c>
      <c r="F125" s="200">
        <f t="shared" si="22"/>
        <v>117574.91153364207</v>
      </c>
      <c r="G125" s="199">
        <f t="shared" si="23"/>
        <v>12813509.75818171</v>
      </c>
    </row>
    <row r="126" spans="1:7" x14ac:dyDescent="0.25">
      <c r="A126" s="192" t="s">
        <v>100</v>
      </c>
      <c r="B126" s="197">
        <f t="shared" si="19"/>
        <v>23</v>
      </c>
      <c r="C126" s="198">
        <v>40978</v>
      </c>
      <c r="D126" s="199">
        <f t="shared" si="20"/>
        <v>333092.98936223128</v>
      </c>
      <c r="E126" s="199">
        <f t="shared" si="21"/>
        <v>213558.49596969518</v>
      </c>
      <c r="F126" s="200">
        <f t="shared" si="22"/>
        <v>119534.4933925361</v>
      </c>
      <c r="G126" s="199">
        <f t="shared" si="23"/>
        <v>12693975.264789173</v>
      </c>
    </row>
    <row r="127" spans="1:7" x14ac:dyDescent="0.25">
      <c r="A127" s="192" t="s">
        <v>100</v>
      </c>
      <c r="B127" s="197">
        <f t="shared" si="19"/>
        <v>24</v>
      </c>
      <c r="C127" s="198">
        <v>41009</v>
      </c>
      <c r="D127" s="199">
        <f t="shared" si="20"/>
        <v>333092.98936223128</v>
      </c>
      <c r="E127" s="199">
        <f t="shared" si="21"/>
        <v>211566.2544131529</v>
      </c>
      <c r="F127" s="200">
        <f t="shared" si="22"/>
        <v>121526.73494907838</v>
      </c>
      <c r="G127" s="199">
        <f t="shared" si="23"/>
        <v>12572448.529840095</v>
      </c>
    </row>
    <row r="128" spans="1:7" x14ac:dyDescent="0.25">
      <c r="A128" s="192" t="s">
        <v>101</v>
      </c>
      <c r="B128" s="197">
        <f t="shared" si="19"/>
        <v>25</v>
      </c>
      <c r="C128" s="198">
        <v>41039</v>
      </c>
      <c r="D128" s="199">
        <f t="shared" si="20"/>
        <v>333092.98936223128</v>
      </c>
      <c r="E128" s="199">
        <f t="shared" si="21"/>
        <v>209540.80883066825</v>
      </c>
      <c r="F128" s="200">
        <f t="shared" si="22"/>
        <v>123552.18053156303</v>
      </c>
      <c r="G128" s="199">
        <f t="shared" si="23"/>
        <v>12448896.349308532</v>
      </c>
    </row>
    <row r="129" spans="1:7" x14ac:dyDescent="0.25">
      <c r="A129" s="192" t="s">
        <v>101</v>
      </c>
      <c r="B129" s="197">
        <f t="shared" si="19"/>
        <v>26</v>
      </c>
      <c r="C129" s="198">
        <v>41070</v>
      </c>
      <c r="D129" s="199">
        <f t="shared" si="20"/>
        <v>333092.98936223128</v>
      </c>
      <c r="E129" s="199">
        <f t="shared" si="21"/>
        <v>207481.60582180889</v>
      </c>
      <c r="F129" s="200">
        <f t="shared" si="22"/>
        <v>125611.38354042239</v>
      </c>
      <c r="G129" s="199">
        <f t="shared" si="23"/>
        <v>12323284.96576811</v>
      </c>
    </row>
    <row r="130" spans="1:7" x14ac:dyDescent="0.25">
      <c r="A130" s="192" t="s">
        <v>101</v>
      </c>
      <c r="B130" s="197">
        <f>B129+1</f>
        <v>27</v>
      </c>
      <c r="C130" s="198">
        <v>41100</v>
      </c>
      <c r="D130" s="199">
        <f t="shared" si="20"/>
        <v>333092.98936223128</v>
      </c>
      <c r="E130" s="199">
        <f t="shared" si="21"/>
        <v>205388.08276280182</v>
      </c>
      <c r="F130" s="200">
        <f t="shared" si="22"/>
        <v>127704.90659942947</v>
      </c>
      <c r="G130" s="199">
        <f t="shared" si="23"/>
        <v>12195580.05916868</v>
      </c>
    </row>
    <row r="131" spans="1:7" x14ac:dyDescent="0.25">
      <c r="A131" s="192" t="s">
        <v>101</v>
      </c>
      <c r="B131" s="197">
        <f t="shared" si="19"/>
        <v>28</v>
      </c>
      <c r="C131" s="198">
        <v>41131</v>
      </c>
      <c r="D131" s="199">
        <f t="shared" si="20"/>
        <v>333092.98936223128</v>
      </c>
      <c r="E131" s="199">
        <f t="shared" si="21"/>
        <v>203259.66765281136</v>
      </c>
      <c r="F131" s="200">
        <f t="shared" si="22"/>
        <v>129833.32170941992</v>
      </c>
      <c r="G131" s="199">
        <f t="shared" si="23"/>
        <v>12065746.737459259</v>
      </c>
    </row>
    <row r="132" spans="1:7" x14ac:dyDescent="0.25">
      <c r="A132" s="192" t="s">
        <v>101</v>
      </c>
      <c r="B132" s="197">
        <f t="shared" si="19"/>
        <v>29</v>
      </c>
      <c r="C132" s="198">
        <v>41162</v>
      </c>
      <c r="D132" s="199">
        <f t="shared" si="20"/>
        <v>333092.98936223128</v>
      </c>
      <c r="E132" s="199">
        <f t="shared" si="21"/>
        <v>201095.77895765434</v>
      </c>
      <c r="F132" s="200">
        <f t="shared" si="22"/>
        <v>131997.21040457694</v>
      </c>
      <c r="G132" s="199">
        <f t="shared" si="23"/>
        <v>11933749.527054682</v>
      </c>
    </row>
    <row r="133" spans="1:7" x14ac:dyDescent="0.25">
      <c r="A133" s="192" t="s">
        <v>101</v>
      </c>
      <c r="B133" s="197">
        <f t="shared" si="19"/>
        <v>30</v>
      </c>
      <c r="C133" s="198">
        <v>41192</v>
      </c>
      <c r="D133" s="199">
        <f t="shared" si="20"/>
        <v>333092.98936223128</v>
      </c>
      <c r="E133" s="199">
        <f t="shared" si="21"/>
        <v>198895.82545091139</v>
      </c>
      <c r="F133" s="200">
        <f t="shared" si="22"/>
        <v>134197.16391131989</v>
      </c>
      <c r="G133" s="199">
        <f t="shared" si="23"/>
        <v>11799552.363143362</v>
      </c>
    </row>
    <row r="134" spans="1:7" x14ac:dyDescent="0.25">
      <c r="A134" s="192" t="s">
        <v>101</v>
      </c>
      <c r="B134" s="197">
        <f t="shared" si="19"/>
        <v>31</v>
      </c>
      <c r="C134" s="198">
        <v>41223</v>
      </c>
      <c r="D134" s="199">
        <f t="shared" si="20"/>
        <v>333092.98936223128</v>
      </c>
      <c r="E134" s="199">
        <f t="shared" si="21"/>
        <v>196659.20605238937</v>
      </c>
      <c r="F134" s="200">
        <f t="shared" si="22"/>
        <v>136433.78330984191</v>
      </c>
      <c r="G134" s="199">
        <f t="shared" si="23"/>
        <v>11663118.579833521</v>
      </c>
    </row>
    <row r="135" spans="1:7" x14ac:dyDescent="0.25">
      <c r="A135" s="192" t="s">
        <v>101</v>
      </c>
      <c r="B135" s="197">
        <f t="shared" si="19"/>
        <v>32</v>
      </c>
      <c r="C135" s="198">
        <v>41253</v>
      </c>
      <c r="D135" s="199">
        <f t="shared" si="20"/>
        <v>333092.98936223128</v>
      </c>
      <c r="E135" s="199">
        <f t="shared" si="21"/>
        <v>194385.30966389203</v>
      </c>
      <c r="F135" s="200">
        <f t="shared" si="22"/>
        <v>138707.67969833926</v>
      </c>
      <c r="G135" s="199">
        <f t="shared" si="23"/>
        <v>11524410.900135182</v>
      </c>
    </row>
    <row r="136" spans="1:7" x14ac:dyDescent="0.25">
      <c r="A136" s="192" t="s">
        <v>101</v>
      </c>
      <c r="B136" s="197">
        <f t="shared" si="19"/>
        <v>33</v>
      </c>
      <c r="C136" s="198">
        <v>41284</v>
      </c>
      <c r="D136" s="199">
        <f t="shared" si="20"/>
        <v>333092.98936223128</v>
      </c>
      <c r="E136" s="199">
        <f t="shared" si="21"/>
        <v>192073.51500225303</v>
      </c>
      <c r="F136" s="200">
        <f t="shared" si="22"/>
        <v>141019.47435997825</v>
      </c>
      <c r="G136" s="199">
        <f t="shared" si="23"/>
        <v>11383391.425775204</v>
      </c>
    </row>
    <row r="137" spans="1:7" x14ac:dyDescent="0.25">
      <c r="A137" s="192" t="s">
        <v>101</v>
      </c>
      <c r="B137" s="197">
        <f t="shared" si="19"/>
        <v>34</v>
      </c>
      <c r="C137" s="198">
        <v>41315</v>
      </c>
      <c r="D137" s="199">
        <f t="shared" si="20"/>
        <v>333092.98936223128</v>
      </c>
      <c r="E137" s="199">
        <f t="shared" si="21"/>
        <v>189723.19042958671</v>
      </c>
      <c r="F137" s="200">
        <f t="shared" si="22"/>
        <v>143369.79893264457</v>
      </c>
      <c r="G137" s="199">
        <f t="shared" si="23"/>
        <v>11240021.626842558</v>
      </c>
    </row>
    <row r="138" spans="1:7" x14ac:dyDescent="0.25">
      <c r="A138" s="192" t="s">
        <v>101</v>
      </c>
      <c r="B138" s="197">
        <f t="shared" si="19"/>
        <v>35</v>
      </c>
      <c r="C138" s="198">
        <v>41343</v>
      </c>
      <c r="D138" s="199">
        <f t="shared" si="20"/>
        <v>333092.98936223128</v>
      </c>
      <c r="E138" s="199">
        <f t="shared" si="21"/>
        <v>187333.69378070932</v>
      </c>
      <c r="F138" s="200">
        <f t="shared" si="22"/>
        <v>145759.29558152196</v>
      </c>
      <c r="G138" s="199">
        <f t="shared" si="23"/>
        <v>11094262.331261037</v>
      </c>
    </row>
    <row r="139" spans="1:7" x14ac:dyDescent="0.25">
      <c r="A139" s="192" t="s">
        <v>101</v>
      </c>
      <c r="B139" s="197">
        <f t="shared" si="19"/>
        <v>36</v>
      </c>
      <c r="C139" s="198">
        <v>41374</v>
      </c>
      <c r="D139" s="199">
        <f t="shared" si="20"/>
        <v>333092.98936223128</v>
      </c>
      <c r="E139" s="199">
        <f t="shared" si="21"/>
        <v>184904.37218768394</v>
      </c>
      <c r="F139" s="200">
        <f t="shared" si="22"/>
        <v>148188.61717454734</v>
      </c>
      <c r="G139" s="199">
        <f t="shared" si="23"/>
        <v>10946073.71408649</v>
      </c>
    </row>
    <row r="140" spans="1:7" x14ac:dyDescent="0.25">
      <c r="A140" s="192" t="s">
        <v>102</v>
      </c>
      <c r="B140" s="197">
        <f t="shared" si="19"/>
        <v>37</v>
      </c>
      <c r="C140" s="198">
        <v>41404</v>
      </c>
      <c r="D140" s="199">
        <f t="shared" si="20"/>
        <v>333092.98936223128</v>
      </c>
      <c r="E140" s="199">
        <f t="shared" si="21"/>
        <v>182434.56190144151</v>
      </c>
      <c r="F140" s="200">
        <f t="shared" si="22"/>
        <v>150658.42746078977</v>
      </c>
      <c r="G140" s="199">
        <f t="shared" si="23"/>
        <v>10795415.2866257</v>
      </c>
    </row>
    <row r="141" spans="1:7" x14ac:dyDescent="0.25">
      <c r="A141" s="192" t="s">
        <v>102</v>
      </c>
      <c r="B141" s="197">
        <f t="shared" si="19"/>
        <v>38</v>
      </c>
      <c r="C141" s="198">
        <v>41435</v>
      </c>
      <c r="D141" s="199">
        <f t="shared" si="20"/>
        <v>333092.98936223128</v>
      </c>
      <c r="E141" s="199">
        <f t="shared" si="21"/>
        <v>179923.58811042833</v>
      </c>
      <c r="F141" s="200">
        <f t="shared" si="22"/>
        <v>153169.40125180295</v>
      </c>
      <c r="G141" s="199">
        <f t="shared" si="23"/>
        <v>10642245.885373898</v>
      </c>
    </row>
    <row r="142" spans="1:7" x14ac:dyDescent="0.25">
      <c r="A142" s="192" t="s">
        <v>102</v>
      </c>
      <c r="B142" s="197">
        <f t="shared" si="19"/>
        <v>39</v>
      </c>
      <c r="C142" s="198">
        <v>41465</v>
      </c>
      <c r="D142" s="199">
        <f t="shared" si="20"/>
        <v>333092.98936223128</v>
      </c>
      <c r="E142" s="199">
        <f t="shared" si="21"/>
        <v>177370.76475623166</v>
      </c>
      <c r="F142" s="200">
        <f t="shared" si="22"/>
        <v>155722.22460599963</v>
      </c>
      <c r="G142" s="199">
        <f t="shared" si="23"/>
        <v>10486523.660767898</v>
      </c>
    </row>
    <row r="143" spans="1:7" x14ac:dyDescent="0.25">
      <c r="A143" s="192" t="s">
        <v>102</v>
      </c>
      <c r="B143" s="197">
        <f t="shared" si="19"/>
        <v>40</v>
      </c>
      <c r="C143" s="198">
        <v>41496</v>
      </c>
      <c r="D143" s="199">
        <f t="shared" si="20"/>
        <v>333092.98936223128</v>
      </c>
      <c r="E143" s="199">
        <f t="shared" si="21"/>
        <v>174775.39434613162</v>
      </c>
      <c r="F143" s="200">
        <f t="shared" si="22"/>
        <v>158317.59501609966</v>
      </c>
      <c r="G143" s="199">
        <f t="shared" si="23"/>
        <v>10328206.065751798</v>
      </c>
    </row>
    <row r="144" spans="1:7" x14ac:dyDescent="0.25">
      <c r="A144" s="192" t="s">
        <v>102</v>
      </c>
      <c r="B144" s="197">
        <f t="shared" si="19"/>
        <v>41</v>
      </c>
      <c r="C144" s="198">
        <v>41527</v>
      </c>
      <c r="D144" s="199">
        <f t="shared" si="20"/>
        <v>333092.98936223128</v>
      </c>
      <c r="E144" s="199">
        <f t="shared" si="21"/>
        <v>172136.76776252998</v>
      </c>
      <c r="F144" s="200">
        <f t="shared" si="22"/>
        <v>160956.2215997013</v>
      </c>
      <c r="G144" s="199">
        <f t="shared" si="23"/>
        <v>10167249.844152097</v>
      </c>
    </row>
    <row r="145" spans="1:7" x14ac:dyDescent="0.25">
      <c r="A145" s="192" t="s">
        <v>102</v>
      </c>
      <c r="B145" s="197">
        <f t="shared" si="19"/>
        <v>42</v>
      </c>
      <c r="C145" s="198">
        <v>41557</v>
      </c>
      <c r="D145" s="199">
        <f t="shared" si="20"/>
        <v>333092.98936223128</v>
      </c>
      <c r="E145" s="199">
        <f t="shared" si="21"/>
        <v>169454.16406920162</v>
      </c>
      <c r="F145" s="200">
        <f t="shared" si="22"/>
        <v>163638.82529302966</v>
      </c>
      <c r="G145" s="199">
        <f t="shared" si="23"/>
        <v>10003611.018859066</v>
      </c>
    </row>
    <row r="146" spans="1:7" x14ac:dyDescent="0.25">
      <c r="A146" s="192" t="s">
        <v>102</v>
      </c>
      <c r="B146" s="197">
        <f t="shared" si="19"/>
        <v>43</v>
      </c>
      <c r="C146" s="198">
        <v>41588</v>
      </c>
      <c r="D146" s="199">
        <f t="shared" si="20"/>
        <v>333092.98936223128</v>
      </c>
      <c r="E146" s="199">
        <f t="shared" si="21"/>
        <v>166726.85031431777</v>
      </c>
      <c r="F146" s="200">
        <f t="shared" si="22"/>
        <v>166366.13904791352</v>
      </c>
      <c r="G146" s="199">
        <f t="shared" si="23"/>
        <v>9837244.8798111528</v>
      </c>
    </row>
    <row r="147" spans="1:7" x14ac:dyDescent="0.25">
      <c r="A147" s="192" t="s">
        <v>102</v>
      </c>
      <c r="B147" s="197">
        <f t="shared" si="19"/>
        <v>44</v>
      </c>
      <c r="C147" s="198">
        <v>41618</v>
      </c>
      <c r="D147" s="199">
        <f t="shared" si="20"/>
        <v>333092.98936223128</v>
      </c>
      <c r="E147" s="199">
        <f t="shared" si="21"/>
        <v>163954.0813301859</v>
      </c>
      <c r="F147" s="200">
        <f t="shared" si="22"/>
        <v>169138.90803204538</v>
      </c>
      <c r="G147" s="199">
        <f t="shared" si="23"/>
        <v>9668105.971779108</v>
      </c>
    </row>
    <row r="148" spans="1:7" x14ac:dyDescent="0.25">
      <c r="A148" s="192" t="s">
        <v>102</v>
      </c>
      <c r="B148" s="197">
        <f t="shared" si="19"/>
        <v>45</v>
      </c>
      <c r="C148" s="198">
        <v>41649</v>
      </c>
      <c r="D148" s="199">
        <f t="shared" si="20"/>
        <v>333092.98936223128</v>
      </c>
      <c r="E148" s="199">
        <f t="shared" si="21"/>
        <v>161135.09952965181</v>
      </c>
      <c r="F148" s="200">
        <f t="shared" si="22"/>
        <v>171957.88983257947</v>
      </c>
      <c r="G148" s="199">
        <f t="shared" si="23"/>
        <v>9496148.0819465294</v>
      </c>
    </row>
    <row r="149" spans="1:7" x14ac:dyDescent="0.25">
      <c r="A149" s="192" t="s">
        <v>102</v>
      </c>
      <c r="B149" s="197">
        <f t="shared" si="19"/>
        <v>46</v>
      </c>
      <c r="C149" s="198">
        <v>41680</v>
      </c>
      <c r="D149" s="199">
        <f t="shared" si="20"/>
        <v>333092.98936223128</v>
      </c>
      <c r="E149" s="199">
        <f t="shared" si="21"/>
        <v>158269.13469910884</v>
      </c>
      <c r="F149" s="200">
        <f t="shared" si="22"/>
        <v>174823.85466312245</v>
      </c>
      <c r="G149" s="199">
        <f t="shared" si="23"/>
        <v>9321324.227283407</v>
      </c>
    </row>
    <row r="150" spans="1:7" x14ac:dyDescent="0.25">
      <c r="A150" s="192" t="s">
        <v>102</v>
      </c>
      <c r="B150" s="197">
        <f t="shared" si="19"/>
        <v>47</v>
      </c>
      <c r="C150" s="198">
        <v>41708</v>
      </c>
      <c r="D150" s="199">
        <f t="shared" si="20"/>
        <v>333092.98936223128</v>
      </c>
      <c r="E150" s="199">
        <f t="shared" si="21"/>
        <v>155355.40378805678</v>
      </c>
      <c r="F150" s="200">
        <f t="shared" si="22"/>
        <v>177737.5855741745</v>
      </c>
      <c r="G150" s="199">
        <f t="shared" si="23"/>
        <v>9143586.6417092327</v>
      </c>
    </row>
    <row r="151" spans="1:7" x14ac:dyDescent="0.25">
      <c r="A151" s="192" t="s">
        <v>102</v>
      </c>
      <c r="B151" s="197">
        <f t="shared" si="19"/>
        <v>48</v>
      </c>
      <c r="C151" s="198">
        <v>41739</v>
      </c>
      <c r="D151" s="199">
        <f t="shared" si="20"/>
        <v>333092.98936223128</v>
      </c>
      <c r="E151" s="199">
        <f t="shared" si="21"/>
        <v>152393.11069515388</v>
      </c>
      <c r="F151" s="200">
        <f t="shared" si="22"/>
        <v>180699.8786670774</v>
      </c>
      <c r="G151" s="199">
        <f t="shared" si="23"/>
        <v>8962886.7630421557</v>
      </c>
    </row>
    <row r="152" spans="1:7" x14ac:dyDescent="0.25">
      <c r="A152" s="192" t="s">
        <v>103</v>
      </c>
      <c r="B152" s="197">
        <f t="shared" si="19"/>
        <v>49</v>
      </c>
      <c r="C152" s="198">
        <v>41769</v>
      </c>
      <c r="D152" s="199">
        <f t="shared" si="20"/>
        <v>333092.98936223128</v>
      </c>
      <c r="E152" s="199">
        <f t="shared" si="21"/>
        <v>149381.44605070259</v>
      </c>
      <c r="F152" s="200">
        <f t="shared" si="22"/>
        <v>183711.54331152869</v>
      </c>
      <c r="G152" s="199">
        <f t="shared" si="23"/>
        <v>8779175.2197306268</v>
      </c>
    </row>
    <row r="153" spans="1:7" x14ac:dyDescent="0.25">
      <c r="A153" s="192" t="s">
        <v>103</v>
      </c>
      <c r="B153" s="197">
        <f t="shared" si="19"/>
        <v>50</v>
      </c>
      <c r="C153" s="198">
        <v>41800</v>
      </c>
      <c r="D153" s="199">
        <f t="shared" si="20"/>
        <v>333092.98936223128</v>
      </c>
      <c r="E153" s="199">
        <f t="shared" si="21"/>
        <v>146319.58699551047</v>
      </c>
      <c r="F153" s="200">
        <f t="shared" si="22"/>
        <v>186773.40236672081</v>
      </c>
      <c r="G153" s="199">
        <f t="shared" si="23"/>
        <v>8592401.8173639067</v>
      </c>
    </row>
    <row r="154" spans="1:7" x14ac:dyDescent="0.25">
      <c r="A154" s="192" t="s">
        <v>103</v>
      </c>
      <c r="B154" s="197">
        <f t="shared" si="19"/>
        <v>51</v>
      </c>
      <c r="C154" s="198">
        <v>41830</v>
      </c>
      <c r="D154" s="199">
        <f t="shared" si="20"/>
        <v>333092.98936223128</v>
      </c>
      <c r="E154" s="199">
        <f t="shared" si="21"/>
        <v>143206.69695606511</v>
      </c>
      <c r="F154" s="200">
        <f t="shared" si="22"/>
        <v>189886.29240616618</v>
      </c>
      <c r="G154" s="199">
        <f t="shared" si="23"/>
        <v>8402515.5249577407</v>
      </c>
    </row>
    <row r="155" spans="1:7" x14ac:dyDescent="0.25">
      <c r="A155" s="192" t="s">
        <v>103</v>
      </c>
      <c r="B155" s="197">
        <f t="shared" si="19"/>
        <v>52</v>
      </c>
      <c r="C155" s="198">
        <v>41861</v>
      </c>
      <c r="D155" s="199">
        <f t="shared" si="20"/>
        <v>333092.98936223128</v>
      </c>
      <c r="E155" s="199">
        <f t="shared" si="21"/>
        <v>140041.92541596235</v>
      </c>
      <c r="F155" s="200">
        <f t="shared" si="22"/>
        <v>193051.06394626893</v>
      </c>
      <c r="G155" s="199">
        <f t="shared" si="23"/>
        <v>8209464.4610114722</v>
      </c>
    </row>
    <row r="156" spans="1:7" x14ac:dyDescent="0.25">
      <c r="A156" s="192" t="s">
        <v>103</v>
      </c>
      <c r="B156" s="197">
        <f t="shared" si="19"/>
        <v>53</v>
      </c>
      <c r="C156" s="198">
        <v>41892</v>
      </c>
      <c r="D156" s="199">
        <f t="shared" si="20"/>
        <v>333092.98936223128</v>
      </c>
      <c r="E156" s="199">
        <f t="shared" si="21"/>
        <v>136824.40768352454</v>
      </c>
      <c r="F156" s="200">
        <f t="shared" si="22"/>
        <v>196268.58167870675</v>
      </c>
      <c r="G156" s="199">
        <f t="shared" si="23"/>
        <v>8013195.879332765</v>
      </c>
    </row>
    <row r="157" spans="1:7" x14ac:dyDescent="0.25">
      <c r="A157" s="192" t="s">
        <v>103</v>
      </c>
      <c r="B157" s="197">
        <f t="shared" si="19"/>
        <v>54</v>
      </c>
      <c r="C157" s="198">
        <v>41922</v>
      </c>
      <c r="D157" s="199">
        <f t="shared" si="20"/>
        <v>333092.98936223128</v>
      </c>
      <c r="E157" s="199">
        <f t="shared" si="21"/>
        <v>133553.26465554608</v>
      </c>
      <c r="F157" s="200">
        <f t="shared" si="22"/>
        <v>199539.7247066852</v>
      </c>
      <c r="G157" s="199">
        <f t="shared" si="23"/>
        <v>7813656.1546260798</v>
      </c>
    </row>
    <row r="158" spans="1:7" x14ac:dyDescent="0.25">
      <c r="A158" s="192" t="s">
        <v>103</v>
      </c>
      <c r="B158" s="197">
        <f t="shared" si="19"/>
        <v>55</v>
      </c>
      <c r="C158" s="198">
        <v>41953</v>
      </c>
      <c r="D158" s="199">
        <f t="shared" si="20"/>
        <v>333092.98936223128</v>
      </c>
      <c r="E158" s="199">
        <f t="shared" si="21"/>
        <v>130227.60257710134</v>
      </c>
      <c r="F158" s="200">
        <f t="shared" si="22"/>
        <v>202865.38678512996</v>
      </c>
      <c r="G158" s="199">
        <f t="shared" si="23"/>
        <v>7610790.7678409498</v>
      </c>
    </row>
    <row r="159" spans="1:7" x14ac:dyDescent="0.25">
      <c r="A159" s="192" t="s">
        <v>103</v>
      </c>
      <c r="B159" s="197">
        <f t="shared" si="19"/>
        <v>56</v>
      </c>
      <c r="C159" s="198">
        <v>41983</v>
      </c>
      <c r="D159" s="199">
        <f t="shared" si="20"/>
        <v>333092.98936223128</v>
      </c>
      <c r="E159" s="199">
        <f t="shared" si="21"/>
        <v>126846.51279734918</v>
      </c>
      <c r="F159" s="200">
        <f t="shared" si="22"/>
        <v>206246.47656488209</v>
      </c>
      <c r="G159" s="199">
        <f t="shared" si="23"/>
        <v>7404544.2912760675</v>
      </c>
    </row>
    <row r="160" spans="1:7" x14ac:dyDescent="0.25">
      <c r="A160" s="192" t="s">
        <v>103</v>
      </c>
      <c r="B160" s="197">
        <f t="shared" si="19"/>
        <v>57</v>
      </c>
      <c r="C160" s="198">
        <v>42014</v>
      </c>
      <c r="D160" s="199">
        <f t="shared" si="20"/>
        <v>333092.98936223128</v>
      </c>
      <c r="E160" s="199">
        <f t="shared" si="21"/>
        <v>123409.0715212678</v>
      </c>
      <c r="F160" s="200">
        <f t="shared" si="22"/>
        <v>209683.91784096346</v>
      </c>
      <c r="G160" s="199">
        <f t="shared" si="23"/>
        <v>7194860.3734351043</v>
      </c>
    </row>
    <row r="161" spans="1:7" x14ac:dyDescent="0.25">
      <c r="A161" s="192" t="s">
        <v>103</v>
      </c>
      <c r="B161" s="197">
        <f t="shared" si="19"/>
        <v>58</v>
      </c>
      <c r="C161" s="198">
        <v>42045</v>
      </c>
      <c r="D161" s="199">
        <f t="shared" si="20"/>
        <v>333092.98936223128</v>
      </c>
      <c r="E161" s="199">
        <f t="shared" si="21"/>
        <v>119914.33955725173</v>
      </c>
      <c r="F161" s="200">
        <f t="shared" si="22"/>
        <v>213178.64980497956</v>
      </c>
      <c r="G161" s="199">
        <f t="shared" si="23"/>
        <v>6981681.7236301247</v>
      </c>
    </row>
    <row r="162" spans="1:7" x14ac:dyDescent="0.25">
      <c r="A162" s="192" t="s">
        <v>103</v>
      </c>
      <c r="B162" s="197">
        <f t="shared" si="19"/>
        <v>59</v>
      </c>
      <c r="C162" s="198">
        <v>42073</v>
      </c>
      <c r="D162" s="199">
        <f t="shared" si="20"/>
        <v>333092.98936223128</v>
      </c>
      <c r="E162" s="199">
        <f t="shared" si="21"/>
        <v>116361.3620605021</v>
      </c>
      <c r="F162" s="200">
        <f t="shared" si="22"/>
        <v>216731.62730172917</v>
      </c>
      <c r="G162" s="199">
        <f t="shared" si="23"/>
        <v>6764950.0963283954</v>
      </c>
    </row>
    <row r="163" spans="1:7" x14ac:dyDescent="0.25">
      <c r="A163" s="192" t="s">
        <v>103</v>
      </c>
      <c r="B163" s="197">
        <f t="shared" si="19"/>
        <v>60</v>
      </c>
      <c r="C163" s="198">
        <v>42104</v>
      </c>
      <c r="D163" s="199">
        <f t="shared" si="20"/>
        <v>333092.98936223128</v>
      </c>
      <c r="E163" s="199">
        <f t="shared" ref="E163:E187" si="24">G162*$D$16/12</f>
        <v>112749.16827213993</v>
      </c>
      <c r="F163" s="200">
        <f t="shared" si="22"/>
        <v>220343.82109009137</v>
      </c>
      <c r="G163" s="206">
        <f t="shared" si="23"/>
        <v>6544606.2752383044</v>
      </c>
    </row>
    <row r="164" spans="1:7" x14ac:dyDescent="0.25">
      <c r="A164" s="192" t="s">
        <v>104</v>
      </c>
      <c r="B164" s="197">
        <f t="shared" si="19"/>
        <v>61</v>
      </c>
      <c r="C164" s="198">
        <v>42134</v>
      </c>
      <c r="D164" s="199">
        <f t="shared" si="20"/>
        <v>333092.98936223128</v>
      </c>
      <c r="E164" s="199">
        <f t="shared" si="24"/>
        <v>109076.77125397175</v>
      </c>
      <c r="F164" s="200">
        <f t="shared" si="22"/>
        <v>224016.21810825955</v>
      </c>
      <c r="G164" s="199">
        <f t="shared" si="23"/>
        <v>6320590.0571300453</v>
      </c>
    </row>
    <row r="165" spans="1:7" x14ac:dyDescent="0.25">
      <c r="A165" s="192" t="s">
        <v>104</v>
      </c>
      <c r="B165" s="197">
        <f t="shared" si="19"/>
        <v>62</v>
      </c>
      <c r="C165" s="198">
        <v>42165</v>
      </c>
      <c r="D165" s="199">
        <f t="shared" si="20"/>
        <v>333092.98936223128</v>
      </c>
      <c r="E165" s="199">
        <f t="shared" si="24"/>
        <v>105343.16761883411</v>
      </c>
      <c r="F165" s="200">
        <f t="shared" si="22"/>
        <v>227749.82174339716</v>
      </c>
      <c r="G165" s="199">
        <f t="shared" si="23"/>
        <v>6092840.2353866482</v>
      </c>
    </row>
    <row r="166" spans="1:7" x14ac:dyDescent="0.25">
      <c r="A166" s="192" t="s">
        <v>104</v>
      </c>
      <c r="B166" s="197">
        <f t="shared" si="19"/>
        <v>63</v>
      </c>
      <c r="C166" s="198">
        <v>42195</v>
      </c>
      <c r="D166" s="199">
        <f t="shared" si="20"/>
        <v>333092.98936223128</v>
      </c>
      <c r="E166" s="199">
        <f t="shared" si="24"/>
        <v>101547.33725644414</v>
      </c>
      <c r="F166" s="200">
        <f t="shared" si="22"/>
        <v>231545.65210578713</v>
      </c>
      <c r="G166" s="199">
        <f t="shared" si="23"/>
        <v>5861294.5832808614</v>
      </c>
    </row>
    <row r="167" spans="1:7" x14ac:dyDescent="0.25">
      <c r="A167" s="192" t="s">
        <v>104</v>
      </c>
      <c r="B167" s="197">
        <f t="shared" si="19"/>
        <v>64</v>
      </c>
      <c r="C167" s="198">
        <v>42226</v>
      </c>
      <c r="D167" s="199">
        <f t="shared" si="20"/>
        <v>333092.98936223128</v>
      </c>
      <c r="E167" s="199">
        <f t="shared" si="24"/>
        <v>97688.243054681036</v>
      </c>
      <c r="F167" s="200">
        <f t="shared" si="22"/>
        <v>235404.74630755023</v>
      </c>
      <c r="G167" s="199">
        <f t="shared" si="23"/>
        <v>5625889.8369733114</v>
      </c>
    </row>
    <row r="168" spans="1:7" x14ac:dyDescent="0.25">
      <c r="A168" s="192" t="s">
        <v>104</v>
      </c>
      <c r="B168" s="197">
        <f t="shared" si="19"/>
        <v>65</v>
      </c>
      <c r="C168" s="198">
        <v>42257</v>
      </c>
      <c r="D168" s="199">
        <f t="shared" si="20"/>
        <v>333092.98936223128</v>
      </c>
      <c r="E168" s="199">
        <f t="shared" si="24"/>
        <v>93764.830616221865</v>
      </c>
      <c r="F168" s="200">
        <f t="shared" si="22"/>
        <v>239328.1587460094</v>
      </c>
      <c r="G168" s="199">
        <f t="shared" si="23"/>
        <v>5386561.6782273017</v>
      </c>
    </row>
    <row r="169" spans="1:7" x14ac:dyDescent="0.25">
      <c r="A169" s="192" t="s">
        <v>104</v>
      </c>
      <c r="B169" s="197">
        <f t="shared" si="19"/>
        <v>66</v>
      </c>
      <c r="C169" s="198">
        <v>42287</v>
      </c>
      <c r="D169" s="199">
        <f t="shared" si="20"/>
        <v>333092.98936223128</v>
      </c>
      <c r="E169" s="199">
        <f t="shared" si="24"/>
        <v>89776.027970455019</v>
      </c>
      <c r="F169" s="200">
        <f t="shared" si="22"/>
        <v>243316.96139177628</v>
      </c>
      <c r="G169" s="199">
        <f t="shared" si="23"/>
        <v>5143244.7168355258</v>
      </c>
    </row>
    <row r="170" spans="1:7" x14ac:dyDescent="0.25">
      <c r="A170" s="192" t="s">
        <v>104</v>
      </c>
      <c r="B170" s="197">
        <f t="shared" ref="B170:B187" si="25">B169+1</f>
        <v>67</v>
      </c>
      <c r="C170" s="198">
        <v>42318</v>
      </c>
      <c r="D170" s="199">
        <f t="shared" ref="D170:D187" si="26">D169</f>
        <v>333092.98936223128</v>
      </c>
      <c r="E170" s="199">
        <f t="shared" si="24"/>
        <v>85720.745280592106</v>
      </c>
      <c r="F170" s="200">
        <f t="shared" ref="F170:F175" si="27">D170-E170</f>
        <v>247372.24408163916</v>
      </c>
      <c r="G170" s="199">
        <f t="shared" ref="G170:G175" si="28">G169-F170</f>
        <v>4895872.4727538871</v>
      </c>
    </row>
    <row r="171" spans="1:7" x14ac:dyDescent="0.25">
      <c r="A171" s="192" t="s">
        <v>104</v>
      </c>
      <c r="B171" s="197">
        <f t="shared" si="25"/>
        <v>68</v>
      </c>
      <c r="C171" s="198">
        <v>42348</v>
      </c>
      <c r="D171" s="199">
        <f t="shared" si="26"/>
        <v>333092.98936223128</v>
      </c>
      <c r="E171" s="199">
        <f t="shared" si="24"/>
        <v>81597.874545898128</v>
      </c>
      <c r="F171" s="200">
        <f t="shared" si="27"/>
        <v>251495.11481633317</v>
      </c>
      <c r="G171" s="199">
        <f t="shared" si="28"/>
        <v>4644377.3579375539</v>
      </c>
    </row>
    <row r="172" spans="1:7" x14ac:dyDescent="0.25">
      <c r="A172" s="192" t="s">
        <v>104</v>
      </c>
      <c r="B172" s="197">
        <f t="shared" si="25"/>
        <v>69</v>
      </c>
      <c r="C172" s="198">
        <v>42379</v>
      </c>
      <c r="D172" s="199">
        <f t="shared" si="26"/>
        <v>333092.98936223128</v>
      </c>
      <c r="E172" s="199">
        <f t="shared" si="24"/>
        <v>77406.289298959236</v>
      </c>
      <c r="F172" s="200">
        <f t="shared" si="27"/>
        <v>255686.70006327203</v>
      </c>
      <c r="G172" s="199">
        <f t="shared" si="28"/>
        <v>4388690.6578742815</v>
      </c>
    </row>
    <row r="173" spans="1:7" x14ac:dyDescent="0.25">
      <c r="A173" s="192" t="s">
        <v>104</v>
      </c>
      <c r="B173" s="197">
        <f t="shared" si="25"/>
        <v>70</v>
      </c>
      <c r="C173" s="198">
        <v>42410</v>
      </c>
      <c r="D173" s="199">
        <f t="shared" si="26"/>
        <v>333092.98936223128</v>
      </c>
      <c r="E173" s="199">
        <f t="shared" si="24"/>
        <v>73144.844297904696</v>
      </c>
      <c r="F173" s="200">
        <f t="shared" si="27"/>
        <v>259948.14506432659</v>
      </c>
      <c r="G173" s="199">
        <f t="shared" si="28"/>
        <v>4128742.512809955</v>
      </c>
    </row>
    <row r="174" spans="1:7" x14ac:dyDescent="0.25">
      <c r="A174" s="192" t="s">
        <v>104</v>
      </c>
      <c r="B174" s="197">
        <f t="shared" si="25"/>
        <v>71</v>
      </c>
      <c r="C174" s="198">
        <v>42439</v>
      </c>
      <c r="D174" s="199">
        <f t="shared" si="26"/>
        <v>333092.98936223128</v>
      </c>
      <c r="E174" s="199">
        <f t="shared" si="24"/>
        <v>68812.375213499254</v>
      </c>
      <c r="F174" s="200">
        <f t="shared" si="27"/>
        <v>264280.61414873204</v>
      </c>
      <c r="G174" s="199">
        <f t="shared" si="28"/>
        <v>3864461.8986612232</v>
      </c>
    </row>
    <row r="175" spans="1:7" x14ac:dyDescent="0.25">
      <c r="A175" s="192" t="s">
        <v>104</v>
      </c>
      <c r="B175" s="197">
        <f t="shared" si="25"/>
        <v>72</v>
      </c>
      <c r="C175" s="198">
        <v>42470</v>
      </c>
      <c r="D175" s="199">
        <f t="shared" si="26"/>
        <v>333092.98936223128</v>
      </c>
      <c r="E175" s="199">
        <f t="shared" si="24"/>
        <v>64407.698311020387</v>
      </c>
      <c r="F175" s="200">
        <f t="shared" si="27"/>
        <v>268685.29105121089</v>
      </c>
      <c r="G175" s="199">
        <f t="shared" si="28"/>
        <v>3595776.6076100124</v>
      </c>
    </row>
    <row r="176" spans="1:7" x14ac:dyDescent="0.25">
      <c r="A176" s="192" t="s">
        <v>104</v>
      </c>
      <c r="B176" s="197">
        <f t="shared" si="25"/>
        <v>73</v>
      </c>
      <c r="C176" s="198">
        <v>42500</v>
      </c>
      <c r="D176" s="199">
        <f t="shared" si="26"/>
        <v>333092.98936223128</v>
      </c>
      <c r="E176" s="199">
        <f t="shared" si="24"/>
        <v>59929.610126833548</v>
      </c>
      <c r="F176" s="200">
        <f t="shared" ref="F176:F187" si="29">D176-E176</f>
        <v>273163.37923539773</v>
      </c>
      <c r="G176" s="199">
        <f t="shared" ref="G176:G187" si="30">G175-F176</f>
        <v>3322613.2283746148</v>
      </c>
    </row>
    <row r="177" spans="1:7" x14ac:dyDescent="0.25">
      <c r="A177" s="192" t="s">
        <v>104</v>
      </c>
      <c r="B177" s="197">
        <f t="shared" si="25"/>
        <v>74</v>
      </c>
      <c r="C177" s="198">
        <v>42531</v>
      </c>
      <c r="D177" s="199">
        <f t="shared" si="26"/>
        <v>333092.98936223128</v>
      </c>
      <c r="E177" s="199">
        <f t="shared" si="24"/>
        <v>55376.887139576917</v>
      </c>
      <c r="F177" s="200">
        <f t="shared" si="29"/>
        <v>277716.10222265439</v>
      </c>
      <c r="G177" s="199">
        <f t="shared" si="30"/>
        <v>3044897.1261519603</v>
      </c>
    </row>
    <row r="178" spans="1:7" x14ac:dyDescent="0.25">
      <c r="A178" s="192" t="s">
        <v>104</v>
      </c>
      <c r="B178" s="197">
        <f t="shared" si="25"/>
        <v>75</v>
      </c>
      <c r="C178" s="198">
        <v>42561</v>
      </c>
      <c r="D178" s="199">
        <f t="shared" si="26"/>
        <v>333092.98936223128</v>
      </c>
      <c r="E178" s="199">
        <f t="shared" si="24"/>
        <v>50748.285435866012</v>
      </c>
      <c r="F178" s="200">
        <f t="shared" si="29"/>
        <v>282344.70392636524</v>
      </c>
      <c r="G178" s="199">
        <f t="shared" si="30"/>
        <v>2762552.422225595</v>
      </c>
    </row>
    <row r="179" spans="1:7" x14ac:dyDescent="0.25">
      <c r="A179" s="192" t="s">
        <v>104</v>
      </c>
      <c r="B179" s="197">
        <f t="shared" si="25"/>
        <v>76</v>
      </c>
      <c r="C179" s="198">
        <v>42592</v>
      </c>
      <c r="D179" s="199">
        <f t="shared" si="26"/>
        <v>333092.98936223128</v>
      </c>
      <c r="E179" s="199">
        <f t="shared" si="24"/>
        <v>46042.540370426585</v>
      </c>
      <c r="F179" s="200">
        <f t="shared" si="29"/>
        <v>287050.44899180467</v>
      </c>
      <c r="G179" s="199">
        <f t="shared" si="30"/>
        <v>2475501.9732337901</v>
      </c>
    </row>
    <row r="180" spans="1:7" x14ac:dyDescent="0.25">
      <c r="A180" s="192" t="s">
        <v>104</v>
      </c>
      <c r="B180" s="197">
        <f t="shared" si="25"/>
        <v>77</v>
      </c>
      <c r="C180" s="198">
        <v>42623</v>
      </c>
      <c r="D180" s="199">
        <f t="shared" si="26"/>
        <v>333092.98936223128</v>
      </c>
      <c r="E180" s="199">
        <f t="shared" si="24"/>
        <v>41258.36622056317</v>
      </c>
      <c r="F180" s="200">
        <f t="shared" si="29"/>
        <v>291834.6231416681</v>
      </c>
      <c r="G180" s="199">
        <f t="shared" si="30"/>
        <v>2183667.3500921219</v>
      </c>
    </row>
    <row r="181" spans="1:7" x14ac:dyDescent="0.25">
      <c r="A181" s="192" t="s">
        <v>104</v>
      </c>
      <c r="B181" s="197">
        <f t="shared" si="25"/>
        <v>78</v>
      </c>
      <c r="C181" s="198">
        <v>42653</v>
      </c>
      <c r="D181" s="199">
        <f t="shared" si="26"/>
        <v>333092.98936223128</v>
      </c>
      <c r="E181" s="199">
        <f t="shared" si="24"/>
        <v>36394.455834868699</v>
      </c>
      <c r="F181" s="200">
        <f t="shared" si="29"/>
        <v>296698.53352736257</v>
      </c>
      <c r="G181" s="199">
        <f t="shared" si="30"/>
        <v>1886968.8165647592</v>
      </c>
    </row>
    <row r="182" spans="1:7" x14ac:dyDescent="0.25">
      <c r="A182" s="192" t="s">
        <v>104</v>
      </c>
      <c r="B182" s="197">
        <f t="shared" si="25"/>
        <v>79</v>
      </c>
      <c r="C182" s="198">
        <v>42684</v>
      </c>
      <c r="D182" s="199">
        <f t="shared" si="26"/>
        <v>333092.98936223128</v>
      </c>
      <c r="E182" s="199">
        <f t="shared" si="24"/>
        <v>31449.480276079325</v>
      </c>
      <c r="F182" s="200">
        <f t="shared" si="29"/>
        <v>301643.50908615196</v>
      </c>
      <c r="G182" s="199">
        <f t="shared" si="30"/>
        <v>1585325.3074786072</v>
      </c>
    </row>
    <row r="183" spans="1:7" x14ac:dyDescent="0.25">
      <c r="A183" s="192" t="s">
        <v>104</v>
      </c>
      <c r="B183" s="197">
        <f t="shared" si="25"/>
        <v>80</v>
      </c>
      <c r="C183" s="198">
        <v>42714</v>
      </c>
      <c r="D183" s="199">
        <f t="shared" si="26"/>
        <v>333092.98936223128</v>
      </c>
      <c r="E183" s="199">
        <f t="shared" si="24"/>
        <v>26422.088457976788</v>
      </c>
      <c r="F183" s="200">
        <f t="shared" si="29"/>
        <v>306670.90090425452</v>
      </c>
      <c r="G183" s="199">
        <f t="shared" si="30"/>
        <v>1278654.4065743526</v>
      </c>
    </row>
    <row r="184" spans="1:7" x14ac:dyDescent="0.25">
      <c r="A184" s="192" t="s">
        <v>104</v>
      </c>
      <c r="B184" s="197">
        <f t="shared" si="25"/>
        <v>81</v>
      </c>
      <c r="C184" s="198">
        <v>42745</v>
      </c>
      <c r="D184" s="199">
        <f t="shared" si="26"/>
        <v>333092.98936223128</v>
      </c>
      <c r="E184" s="199">
        <f t="shared" si="24"/>
        <v>21310.906776239211</v>
      </c>
      <c r="F184" s="200">
        <f t="shared" si="29"/>
        <v>311782.08258599206</v>
      </c>
      <c r="G184" s="199">
        <f t="shared" si="30"/>
        <v>966872.32398836059</v>
      </c>
    </row>
    <row r="185" spans="1:7" x14ac:dyDescent="0.25">
      <c r="A185" s="192" t="s">
        <v>104</v>
      </c>
      <c r="B185" s="197">
        <f t="shared" si="25"/>
        <v>82</v>
      </c>
      <c r="C185" s="198">
        <v>42776</v>
      </c>
      <c r="D185" s="199">
        <f t="shared" si="26"/>
        <v>333092.98936223128</v>
      </c>
      <c r="E185" s="199">
        <f t="shared" si="24"/>
        <v>16114.538733139343</v>
      </c>
      <c r="F185" s="200">
        <f t="shared" si="29"/>
        <v>316978.45062909194</v>
      </c>
      <c r="G185" s="199">
        <f t="shared" si="30"/>
        <v>649893.87335926865</v>
      </c>
    </row>
    <row r="186" spans="1:7" x14ac:dyDescent="0.25">
      <c r="A186" s="192" t="s">
        <v>104</v>
      </c>
      <c r="B186" s="197">
        <f t="shared" si="25"/>
        <v>83</v>
      </c>
      <c r="C186" s="198">
        <v>42804</v>
      </c>
      <c r="D186" s="199">
        <f t="shared" si="26"/>
        <v>333092.98936223128</v>
      </c>
      <c r="E186" s="199">
        <f t="shared" si="24"/>
        <v>10831.564555987812</v>
      </c>
      <c r="F186" s="200">
        <f t="shared" si="29"/>
        <v>322261.42480624345</v>
      </c>
      <c r="G186" s="199">
        <f t="shared" si="30"/>
        <v>327632.4485530252</v>
      </c>
    </row>
    <row r="187" spans="1:7" x14ac:dyDescent="0.25">
      <c r="A187" s="192" t="s">
        <v>104</v>
      </c>
      <c r="B187" s="197">
        <f t="shared" si="25"/>
        <v>84</v>
      </c>
      <c r="C187" s="198">
        <v>42835</v>
      </c>
      <c r="D187" s="199">
        <f t="shared" si="26"/>
        <v>333092.98936223128</v>
      </c>
      <c r="E187" s="199">
        <f t="shared" si="24"/>
        <v>5460.5408092170865</v>
      </c>
      <c r="F187" s="200">
        <f t="shared" si="29"/>
        <v>327632.4485530142</v>
      </c>
      <c r="G187" s="199">
        <f t="shared" si="30"/>
        <v>1.100124791264534E-8</v>
      </c>
    </row>
    <row r="188" spans="1:7" x14ac:dyDescent="0.25">
      <c r="B188" s="153"/>
      <c r="C188" s="182"/>
      <c r="D188" s="207">
        <f>SUM(D104:D187)</f>
        <v>27979811.10642745</v>
      </c>
      <c r="E188" s="150"/>
      <c r="F188" s="208"/>
      <c r="G188" s="150"/>
    </row>
    <row r="189" spans="1:7" x14ac:dyDescent="0.25">
      <c r="B189" s="153"/>
      <c r="C189" s="182"/>
      <c r="D189" s="150"/>
      <c r="E189" s="150"/>
      <c r="F189" s="208"/>
      <c r="G189" s="150"/>
    </row>
  </sheetData>
  <mergeCells count="3">
    <mergeCell ref="B3:K3"/>
    <mergeCell ref="B2:K2"/>
    <mergeCell ref="B19:G19"/>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0"/>
  <sheetViews>
    <sheetView topLeftCell="A7" zoomScaleNormal="100" workbookViewId="0">
      <selection activeCell="B18" sqref="B18:B20"/>
    </sheetView>
  </sheetViews>
  <sheetFormatPr baseColWidth="10" defaultColWidth="11.42578125" defaultRowHeight="15" x14ac:dyDescent="0.25"/>
  <cols>
    <col min="1" max="1" width="10.42578125" style="25" customWidth="1"/>
    <col min="2" max="2" width="67.140625" style="3" customWidth="1"/>
    <col min="3" max="3" width="20.42578125" style="3" customWidth="1"/>
    <col min="4" max="4" width="13.42578125" style="3" customWidth="1"/>
    <col min="5" max="5" width="12.5703125" style="3" customWidth="1"/>
    <col min="6" max="6" width="10.5703125" style="3" bestFit="1" customWidth="1"/>
    <col min="7" max="7" width="11.5703125" style="3" bestFit="1" customWidth="1"/>
    <col min="8" max="8" width="12.42578125" style="3" bestFit="1" customWidth="1"/>
    <col min="9" max="12" width="9.42578125" style="3" bestFit="1" customWidth="1"/>
    <col min="13" max="13" width="12.5703125" style="3" bestFit="1" customWidth="1"/>
    <col min="14" max="14" width="16.42578125" style="3" bestFit="1" customWidth="1"/>
    <col min="15" max="15" width="7.140625" style="3" bestFit="1" customWidth="1"/>
    <col min="16" max="16384" width="11.42578125" style="3"/>
  </cols>
  <sheetData>
    <row r="1" spans="1:18" ht="15.75" x14ac:dyDescent="0.25">
      <c r="A1" s="1"/>
      <c r="B1" s="245" t="s">
        <v>185</v>
      </c>
      <c r="C1" s="245"/>
      <c r="D1" s="245"/>
      <c r="E1" s="245"/>
      <c r="F1" s="2"/>
      <c r="G1" s="2"/>
      <c r="H1" s="2"/>
      <c r="I1" s="2"/>
      <c r="J1" s="2"/>
      <c r="K1" s="2"/>
      <c r="L1" s="2"/>
      <c r="M1" s="2"/>
      <c r="N1" s="2"/>
      <c r="O1" s="2"/>
      <c r="P1" s="2"/>
    </row>
    <row r="2" spans="1:18" ht="15.75" x14ac:dyDescent="0.25">
      <c r="A2" s="1"/>
      <c r="B2" s="245" t="s">
        <v>172</v>
      </c>
      <c r="C2" s="245"/>
      <c r="D2" s="245"/>
      <c r="E2" s="245"/>
      <c r="F2" s="2"/>
      <c r="G2" s="2"/>
      <c r="H2" s="2"/>
      <c r="I2" s="2"/>
      <c r="J2" s="2"/>
      <c r="K2" s="2"/>
      <c r="L2" s="2"/>
      <c r="M2" s="2"/>
      <c r="N2" s="2"/>
      <c r="O2" s="2"/>
      <c r="P2" s="2"/>
    </row>
    <row r="3" spans="1:18" ht="15.75" x14ac:dyDescent="0.25">
      <c r="A3" s="1"/>
      <c r="B3" s="245" t="s">
        <v>155</v>
      </c>
      <c r="C3" s="245"/>
      <c r="D3" s="245"/>
      <c r="E3" s="245"/>
      <c r="F3" s="2"/>
      <c r="G3" s="2"/>
      <c r="H3" s="2"/>
      <c r="I3" s="2"/>
      <c r="J3" s="2"/>
      <c r="K3" s="2"/>
      <c r="L3" s="2"/>
      <c r="M3" s="2"/>
      <c r="N3" s="2"/>
      <c r="O3" s="2"/>
      <c r="P3" s="2"/>
    </row>
    <row r="4" spans="1:18" x14ac:dyDescent="0.25">
      <c r="A4" s="1"/>
      <c r="B4" s="4" t="s">
        <v>141</v>
      </c>
      <c r="C4" s="2"/>
      <c r="D4" s="2"/>
      <c r="E4" s="2"/>
      <c r="F4" s="2"/>
      <c r="G4" s="2"/>
      <c r="H4" s="2"/>
      <c r="I4" s="2"/>
      <c r="J4" s="2"/>
      <c r="K4" s="2"/>
      <c r="L4" s="2"/>
      <c r="M4" s="2"/>
      <c r="N4" s="2"/>
      <c r="O4" s="2"/>
      <c r="P4" s="2"/>
    </row>
    <row r="5" spans="1:18" x14ac:dyDescent="0.25">
      <c r="A5" s="1"/>
      <c r="B5" s="4" t="s">
        <v>142</v>
      </c>
      <c r="C5" s="2"/>
      <c r="D5" s="2"/>
      <c r="E5" s="2"/>
      <c r="F5" s="2"/>
      <c r="G5" s="2"/>
      <c r="H5" s="2"/>
      <c r="I5" s="2"/>
      <c r="J5" s="2"/>
      <c r="K5" s="2"/>
      <c r="L5" s="2"/>
      <c r="M5" s="2"/>
      <c r="N5" s="2"/>
      <c r="O5" s="2"/>
      <c r="P5" s="2"/>
    </row>
    <row r="6" spans="1:18" ht="15.75" thickBot="1" x14ac:dyDescent="0.3">
      <c r="A6" s="1"/>
      <c r="B6" s="4" t="s">
        <v>118</v>
      </c>
      <c r="C6" s="2"/>
      <c r="D6" s="2"/>
      <c r="E6" s="2"/>
      <c r="F6" s="2"/>
      <c r="G6" s="2"/>
      <c r="H6" s="2"/>
      <c r="I6" s="2"/>
      <c r="J6" s="2"/>
      <c r="K6" s="2"/>
      <c r="L6" s="2"/>
      <c r="M6" s="2"/>
      <c r="N6" s="2"/>
      <c r="O6" s="2"/>
      <c r="P6" s="2"/>
      <c r="R6" s="5"/>
    </row>
    <row r="7" spans="1:18" x14ac:dyDescent="0.25">
      <c r="A7" s="246" t="s">
        <v>140</v>
      </c>
      <c r="B7" s="240"/>
      <c r="C7" s="248" t="s">
        <v>131</v>
      </c>
      <c r="D7" s="248" t="s">
        <v>120</v>
      </c>
      <c r="E7" s="250" t="s">
        <v>2</v>
      </c>
      <c r="F7" s="5"/>
    </row>
    <row r="8" spans="1:18" ht="15.75" thickBot="1" x14ac:dyDescent="0.3">
      <c r="A8" s="247"/>
      <c r="B8" s="241"/>
      <c r="C8" s="249"/>
      <c r="D8" s="249"/>
      <c r="E8" s="251"/>
      <c r="F8" s="5"/>
    </row>
    <row r="9" spans="1:18" ht="10.5" customHeight="1" x14ac:dyDescent="0.25">
      <c r="A9" s="239"/>
      <c r="B9" s="2"/>
      <c r="C9" s="6"/>
      <c r="D9" s="6"/>
      <c r="E9" s="6"/>
      <c r="F9" s="5"/>
    </row>
    <row r="10" spans="1:18" ht="15.75" x14ac:dyDescent="0.25">
      <c r="A10" s="90"/>
      <c r="B10" s="95" t="s">
        <v>23</v>
      </c>
      <c r="C10" s="6"/>
      <c r="D10" s="6"/>
      <c r="E10" s="6"/>
      <c r="F10" s="5"/>
    </row>
    <row r="11" spans="1:18" x14ac:dyDescent="0.25">
      <c r="A11" s="90">
        <v>1</v>
      </c>
      <c r="B11" s="86" t="s">
        <v>1</v>
      </c>
      <c r="C11" s="7"/>
      <c r="D11" s="7"/>
      <c r="E11" s="7">
        <f>C11+D11</f>
        <v>0</v>
      </c>
      <c r="F11" s="5"/>
    </row>
    <row r="12" spans="1:18" x14ac:dyDescent="0.25">
      <c r="A12" s="90">
        <v>2</v>
      </c>
      <c r="B12" s="86" t="s">
        <v>19</v>
      </c>
      <c r="C12" s="7">
        <f>SUM(C13:C16)</f>
        <v>0</v>
      </c>
      <c r="D12" s="7">
        <f>SUM(D13:D16)</f>
        <v>0</v>
      </c>
      <c r="E12" s="7">
        <f t="shared" ref="E12:E28" si="0">C12+D12</f>
        <v>0</v>
      </c>
      <c r="F12" s="5"/>
    </row>
    <row r="13" spans="1:18" x14ac:dyDescent="0.25">
      <c r="A13" s="90">
        <v>4</v>
      </c>
      <c r="B13" s="87" t="s">
        <v>21</v>
      </c>
      <c r="C13" s="7"/>
      <c r="D13" s="7"/>
      <c r="E13" s="7">
        <f t="shared" si="0"/>
        <v>0</v>
      </c>
      <c r="F13" s="5"/>
    </row>
    <row r="14" spans="1:18" x14ac:dyDescent="0.25">
      <c r="A14" s="90">
        <v>5</v>
      </c>
      <c r="B14" s="87" t="s">
        <v>156</v>
      </c>
      <c r="C14" s="7"/>
      <c r="D14" s="7"/>
      <c r="E14" s="7">
        <f t="shared" si="0"/>
        <v>0</v>
      </c>
      <c r="F14" s="5"/>
    </row>
    <row r="15" spans="1:18" x14ac:dyDescent="0.25">
      <c r="A15" s="90">
        <v>6</v>
      </c>
      <c r="B15" s="87" t="s">
        <v>157</v>
      </c>
      <c r="C15" s="7"/>
      <c r="D15" s="7"/>
      <c r="E15" s="7">
        <f t="shared" si="0"/>
        <v>0</v>
      </c>
      <c r="F15" s="5"/>
    </row>
    <row r="16" spans="1:18" x14ac:dyDescent="0.25">
      <c r="A16" s="90">
        <v>7</v>
      </c>
      <c r="B16" s="87" t="s">
        <v>190</v>
      </c>
      <c r="C16" s="7"/>
      <c r="D16" s="7"/>
      <c r="E16" s="7">
        <f t="shared" si="0"/>
        <v>0</v>
      </c>
    </row>
    <row r="17" spans="1:5" x14ac:dyDescent="0.25">
      <c r="A17" s="90">
        <v>8</v>
      </c>
      <c r="B17" s="86" t="s">
        <v>5</v>
      </c>
      <c r="C17" s="7">
        <f>SUM(C18:C22)</f>
        <v>0</v>
      </c>
      <c r="D17" s="7">
        <f>SUM(D18:D22)</f>
        <v>0</v>
      </c>
      <c r="E17" s="7">
        <f t="shared" si="0"/>
        <v>0</v>
      </c>
    </row>
    <row r="18" spans="1:5" ht="30" x14ac:dyDescent="0.25">
      <c r="A18" s="90">
        <v>9</v>
      </c>
      <c r="B18" s="268" t="s">
        <v>193</v>
      </c>
      <c r="C18" s="7"/>
      <c r="D18" s="7"/>
      <c r="E18" s="7">
        <f t="shared" si="0"/>
        <v>0</v>
      </c>
    </row>
    <row r="19" spans="1:5" ht="30" x14ac:dyDescent="0.25">
      <c r="A19" s="90">
        <v>10</v>
      </c>
      <c r="B19" s="268" t="s">
        <v>194</v>
      </c>
      <c r="C19" s="7"/>
      <c r="D19" s="7"/>
      <c r="E19" s="7">
        <f t="shared" si="0"/>
        <v>0</v>
      </c>
    </row>
    <row r="20" spans="1:5" ht="30" x14ac:dyDescent="0.25">
      <c r="A20" s="90">
        <v>11</v>
      </c>
      <c r="B20" s="268" t="s">
        <v>195</v>
      </c>
      <c r="C20" s="7"/>
      <c r="D20" s="7"/>
      <c r="E20" s="7">
        <f t="shared" si="0"/>
        <v>0</v>
      </c>
    </row>
    <row r="21" spans="1:5" x14ac:dyDescent="0.25">
      <c r="A21" s="90">
        <v>39</v>
      </c>
      <c r="B21" s="87" t="s">
        <v>89</v>
      </c>
      <c r="C21" s="7"/>
      <c r="D21" s="7"/>
      <c r="E21" s="7">
        <f t="shared" si="0"/>
        <v>0</v>
      </c>
    </row>
    <row r="22" spans="1:5" x14ac:dyDescent="0.25">
      <c r="A22" s="90">
        <v>12</v>
      </c>
      <c r="B22" s="87" t="s">
        <v>26</v>
      </c>
      <c r="C22" s="7"/>
      <c r="D22" s="7"/>
      <c r="E22" s="7">
        <f t="shared" si="0"/>
        <v>0</v>
      </c>
    </row>
    <row r="23" spans="1:5" x14ac:dyDescent="0.25">
      <c r="A23" s="90">
        <v>13</v>
      </c>
      <c r="B23" s="85" t="s">
        <v>148</v>
      </c>
      <c r="C23" s="7"/>
      <c r="D23" s="7"/>
      <c r="E23" s="7">
        <f t="shared" si="0"/>
        <v>0</v>
      </c>
    </row>
    <row r="24" spans="1:5" x14ac:dyDescent="0.25">
      <c r="A24" s="90">
        <v>15</v>
      </c>
      <c r="B24" s="85" t="s">
        <v>149</v>
      </c>
      <c r="C24" s="7"/>
      <c r="D24" s="7"/>
      <c r="E24" s="7">
        <f t="shared" si="0"/>
        <v>0</v>
      </c>
    </row>
    <row r="25" spans="1:5" x14ac:dyDescent="0.25">
      <c r="A25" s="90">
        <v>16</v>
      </c>
      <c r="B25" s="85" t="s">
        <v>150</v>
      </c>
      <c r="C25" s="7"/>
      <c r="D25" s="7"/>
      <c r="E25" s="7">
        <f t="shared" si="0"/>
        <v>0</v>
      </c>
    </row>
    <row r="26" spans="1:5" x14ac:dyDescent="0.25">
      <c r="A26" s="90">
        <v>17</v>
      </c>
      <c r="B26" s="85" t="s">
        <v>158</v>
      </c>
      <c r="C26" s="7"/>
      <c r="D26" s="7"/>
      <c r="E26" s="7">
        <f t="shared" si="0"/>
        <v>0</v>
      </c>
    </row>
    <row r="27" spans="1:5" ht="30" x14ac:dyDescent="0.25">
      <c r="A27" s="90">
        <v>18</v>
      </c>
      <c r="B27" s="85" t="s">
        <v>151</v>
      </c>
      <c r="C27" s="7"/>
      <c r="D27" s="7"/>
      <c r="E27" s="7">
        <f t="shared" si="0"/>
        <v>0</v>
      </c>
    </row>
    <row r="28" spans="1:5" s="9" customFormat="1" x14ac:dyDescent="0.25">
      <c r="A28" s="90">
        <v>40</v>
      </c>
      <c r="B28" s="85" t="s">
        <v>187</v>
      </c>
      <c r="C28" s="8"/>
      <c r="D28" s="8"/>
      <c r="E28" s="7">
        <f t="shared" si="0"/>
        <v>0</v>
      </c>
    </row>
    <row r="29" spans="1:5" s="9" customFormat="1" x14ac:dyDescent="0.25">
      <c r="A29" s="90">
        <v>43</v>
      </c>
      <c r="B29" s="85" t="s">
        <v>145</v>
      </c>
      <c r="C29" s="8"/>
      <c r="D29" s="8"/>
      <c r="E29" s="7"/>
    </row>
    <row r="30" spans="1:5" x14ac:dyDescent="0.25">
      <c r="A30" s="90">
        <v>46</v>
      </c>
      <c r="B30" s="85" t="s">
        <v>159</v>
      </c>
      <c r="C30" s="10"/>
      <c r="D30" s="10"/>
      <c r="E30" s="10"/>
    </row>
    <row r="31" spans="1:5" x14ac:dyDescent="0.25">
      <c r="A31" s="243">
        <v>48</v>
      </c>
      <c r="B31" s="85" t="s">
        <v>191</v>
      </c>
      <c r="C31" s="10"/>
      <c r="D31" s="10"/>
      <c r="E31" s="10"/>
    </row>
    <row r="32" spans="1:5" x14ac:dyDescent="0.25">
      <c r="A32" s="90">
        <v>19</v>
      </c>
      <c r="B32" s="91" t="s">
        <v>57</v>
      </c>
      <c r="C32" s="29">
        <f>SUM(C11,C12,C17,C23,C24:C30)</f>
        <v>0</v>
      </c>
      <c r="D32" s="29">
        <f>SUM(D11,D12,D17,D23,D24:D31)</f>
        <v>0</v>
      </c>
      <c r="E32" s="29">
        <f>SUM(E11,E12,E17,E23,E24:E31)</f>
        <v>0</v>
      </c>
    </row>
    <row r="33" spans="1:5" x14ac:dyDescent="0.25">
      <c r="A33" s="90"/>
      <c r="B33" s="27"/>
      <c r="C33" s="2"/>
      <c r="D33" s="2"/>
      <c r="E33" s="2"/>
    </row>
    <row r="34" spans="1:5" ht="15.75" x14ac:dyDescent="0.25">
      <c r="A34" s="90"/>
      <c r="B34" s="94" t="s">
        <v>85</v>
      </c>
      <c r="C34" s="11"/>
      <c r="D34" s="11"/>
      <c r="E34" s="11"/>
    </row>
    <row r="35" spans="1:5" x14ac:dyDescent="0.25">
      <c r="A35" s="90">
        <v>20</v>
      </c>
      <c r="B35" s="93" t="s">
        <v>152</v>
      </c>
      <c r="C35" s="12"/>
      <c r="D35" s="12"/>
      <c r="E35" s="12"/>
    </row>
    <row r="36" spans="1:5" x14ac:dyDescent="0.25">
      <c r="A36" s="90">
        <v>21</v>
      </c>
      <c r="B36" s="85" t="s">
        <v>153</v>
      </c>
      <c r="C36" s="12"/>
      <c r="D36" s="12"/>
      <c r="E36" s="12"/>
    </row>
    <row r="37" spans="1:5" ht="30" x14ac:dyDescent="0.25">
      <c r="A37" s="90">
        <v>23</v>
      </c>
      <c r="B37" s="85" t="s">
        <v>160</v>
      </c>
      <c r="C37" s="12"/>
      <c r="D37" s="12"/>
      <c r="E37" s="12"/>
    </row>
    <row r="38" spans="1:5" x14ac:dyDescent="0.25">
      <c r="A38" s="90">
        <v>44</v>
      </c>
      <c r="B38" s="85" t="s">
        <v>146</v>
      </c>
      <c r="C38" s="12"/>
      <c r="D38" s="12"/>
      <c r="E38" s="12"/>
    </row>
    <row r="39" spans="1:5" x14ac:dyDescent="0.25">
      <c r="A39" s="90">
        <v>24</v>
      </c>
      <c r="B39" s="93" t="s">
        <v>161</v>
      </c>
      <c r="C39" s="12"/>
      <c r="D39" s="12"/>
      <c r="E39" s="12"/>
    </row>
    <row r="40" spans="1:5" x14ac:dyDescent="0.25">
      <c r="A40" s="90">
        <v>25</v>
      </c>
      <c r="B40" s="86" t="s">
        <v>0</v>
      </c>
      <c r="C40" s="12"/>
      <c r="D40" s="12"/>
      <c r="E40" s="12"/>
    </row>
    <row r="41" spans="1:5" x14ac:dyDescent="0.25">
      <c r="A41" s="90">
        <v>26</v>
      </c>
      <c r="B41" s="86" t="s">
        <v>4</v>
      </c>
      <c r="C41" s="12"/>
      <c r="D41" s="12"/>
      <c r="E41" s="12"/>
    </row>
    <row r="42" spans="1:5" x14ac:dyDescent="0.25">
      <c r="A42" s="90">
        <v>27</v>
      </c>
      <c r="B42" s="5" t="s">
        <v>83</v>
      </c>
      <c r="C42" s="12"/>
      <c r="D42" s="12"/>
      <c r="E42" s="12"/>
    </row>
    <row r="43" spans="1:5" x14ac:dyDescent="0.25">
      <c r="A43" s="90">
        <v>29</v>
      </c>
      <c r="B43" s="93" t="s">
        <v>147</v>
      </c>
      <c r="C43" s="12"/>
      <c r="D43" s="12"/>
      <c r="E43" s="12"/>
    </row>
    <row r="44" spans="1:5" x14ac:dyDescent="0.25">
      <c r="A44" s="90">
        <v>31</v>
      </c>
      <c r="B44" s="85" t="s">
        <v>20</v>
      </c>
      <c r="C44" s="12"/>
      <c r="D44" s="12"/>
      <c r="E44" s="12"/>
    </row>
    <row r="45" spans="1:5" x14ac:dyDescent="0.25">
      <c r="A45" s="90">
        <v>45</v>
      </c>
      <c r="B45" s="85" t="s">
        <v>154</v>
      </c>
      <c r="C45" s="12"/>
      <c r="D45" s="12"/>
      <c r="E45" s="12"/>
    </row>
    <row r="46" spans="1:5" x14ac:dyDescent="0.25">
      <c r="A46" s="90">
        <v>34</v>
      </c>
      <c r="B46" s="85" t="s">
        <v>162</v>
      </c>
      <c r="C46" s="12"/>
      <c r="D46" s="12"/>
      <c r="E46" s="12"/>
    </row>
    <row r="47" spans="1:5" x14ac:dyDescent="0.25">
      <c r="A47" s="90">
        <v>35</v>
      </c>
      <c r="B47" s="5" t="s">
        <v>84</v>
      </c>
      <c r="C47" s="12"/>
      <c r="D47" s="12"/>
      <c r="E47" s="12"/>
    </row>
    <row r="48" spans="1:5" x14ac:dyDescent="0.25">
      <c r="A48" s="90">
        <v>47</v>
      </c>
      <c r="B48" s="85" t="s">
        <v>188</v>
      </c>
      <c r="C48" s="12"/>
      <c r="D48" s="12"/>
      <c r="E48" s="12"/>
    </row>
    <row r="49" spans="1:16" x14ac:dyDescent="0.25">
      <c r="A49" s="243">
        <v>49</v>
      </c>
      <c r="B49" s="85" t="s">
        <v>192</v>
      </c>
      <c r="C49" s="12"/>
      <c r="D49" s="12"/>
      <c r="E49" s="12"/>
    </row>
    <row r="50" spans="1:16" x14ac:dyDescent="0.25">
      <c r="A50" s="90">
        <v>36</v>
      </c>
      <c r="B50" s="92" t="s">
        <v>86</v>
      </c>
      <c r="C50" s="29">
        <f>SUM(C35:C48)</f>
        <v>0</v>
      </c>
      <c r="D50" s="29">
        <f>SUM(D35:D49)</f>
        <v>0</v>
      </c>
      <c r="E50" s="29">
        <f>SUM(E35:E49)</f>
        <v>0</v>
      </c>
    </row>
    <row r="51" spans="1:16" x14ac:dyDescent="0.25">
      <c r="A51" s="90"/>
      <c r="B51" s="27"/>
      <c r="C51" s="2"/>
      <c r="D51" s="2"/>
      <c r="E51" s="2"/>
    </row>
    <row r="52" spans="1:16" x14ac:dyDescent="0.25">
      <c r="A52" s="90">
        <v>37</v>
      </c>
      <c r="B52" s="88" t="s">
        <v>64</v>
      </c>
      <c r="C52" s="30">
        <f>C32-C50</f>
        <v>0</v>
      </c>
      <c r="D52" s="30">
        <f>D32-D50</f>
        <v>0</v>
      </c>
      <c r="E52" s="30">
        <f>E32-E50</f>
        <v>0</v>
      </c>
    </row>
    <row r="53" spans="1:16" x14ac:dyDescent="0.25">
      <c r="A53" s="98"/>
      <c r="B53" s="2"/>
      <c r="C53" s="2"/>
      <c r="D53" s="2"/>
      <c r="E53" s="2"/>
      <c r="F53" s="2"/>
      <c r="G53" s="2"/>
      <c r="H53" s="2"/>
      <c r="I53" s="2"/>
      <c r="J53" s="2"/>
      <c r="K53" s="2"/>
      <c r="L53" s="2"/>
      <c r="M53" s="2"/>
      <c r="N53" s="2"/>
      <c r="O53" s="2"/>
      <c r="P53" s="2"/>
    </row>
    <row r="54" spans="1:16" x14ac:dyDescent="0.25">
      <c r="A54" s="90">
        <v>38</v>
      </c>
      <c r="B54" s="96" t="s">
        <v>65</v>
      </c>
      <c r="C54" s="13"/>
      <c r="D54" s="11"/>
      <c r="E54" s="2"/>
      <c r="F54" s="2"/>
      <c r="G54" s="2"/>
      <c r="H54" s="2"/>
      <c r="I54" s="2"/>
      <c r="J54" s="2"/>
      <c r="K54" s="2"/>
      <c r="L54" s="2"/>
      <c r="M54" s="2"/>
      <c r="N54" s="2"/>
      <c r="O54" s="2"/>
    </row>
    <row r="55" spans="1:16" x14ac:dyDescent="0.25">
      <c r="A55" s="90"/>
      <c r="B55" s="97" t="s">
        <v>69</v>
      </c>
      <c r="C55" s="31">
        <f>C60*C61*SQRT(C63)*C62</f>
        <v>0</v>
      </c>
      <c r="D55" s="32" t="s">
        <v>135</v>
      </c>
      <c r="E55" s="2"/>
      <c r="F55" s="2"/>
      <c r="G55" s="2"/>
      <c r="H55" s="2"/>
      <c r="I55" s="2"/>
      <c r="J55" s="2"/>
      <c r="K55" s="2"/>
      <c r="L55" s="2"/>
      <c r="M55" s="2"/>
      <c r="N55" s="2"/>
      <c r="O55" s="2"/>
    </row>
    <row r="56" spans="1:16" s="9" customFormat="1" x14ac:dyDescent="0.25">
      <c r="A56" s="90">
        <v>42</v>
      </c>
      <c r="B56" s="86" t="s">
        <v>132</v>
      </c>
      <c r="C56" s="14"/>
      <c r="D56" s="15"/>
      <c r="E56" s="14"/>
      <c r="F56" s="14"/>
      <c r="G56" s="14"/>
      <c r="H56" s="14"/>
      <c r="I56" s="14"/>
      <c r="J56" s="14"/>
      <c r="K56" s="14"/>
      <c r="L56" s="14"/>
      <c r="M56" s="14"/>
      <c r="N56" s="14"/>
      <c r="O56" s="14"/>
    </row>
    <row r="57" spans="1:16" s="9" customFormat="1" x14ac:dyDescent="0.25">
      <c r="A57" s="28"/>
      <c r="B57" s="33" t="s">
        <v>138</v>
      </c>
      <c r="C57" s="25">
        <f>C60*(C61/2.33)*4*SQRT(C64)*C62</f>
        <v>0</v>
      </c>
      <c r="D57" s="34" t="s">
        <v>135</v>
      </c>
      <c r="E57" s="14"/>
      <c r="F57" s="14"/>
      <c r="G57" s="14"/>
      <c r="H57" s="14"/>
      <c r="I57" s="14"/>
      <c r="J57" s="14"/>
      <c r="K57" s="14"/>
      <c r="L57" s="14"/>
      <c r="M57" s="14"/>
      <c r="N57" s="14"/>
      <c r="O57" s="14"/>
    </row>
    <row r="58" spans="1:16" x14ac:dyDescent="0.25">
      <c r="A58" s="2"/>
      <c r="B58" s="16"/>
      <c r="C58" s="2"/>
      <c r="D58" s="6"/>
      <c r="E58" s="2"/>
      <c r="F58" s="2"/>
      <c r="G58" s="2"/>
      <c r="H58" s="2"/>
      <c r="I58" s="2"/>
      <c r="J58" s="2"/>
      <c r="K58" s="2"/>
      <c r="L58" s="2"/>
      <c r="M58" s="2"/>
      <c r="N58" s="2"/>
      <c r="O58" s="2"/>
    </row>
    <row r="59" spans="1:16" x14ac:dyDescent="0.25">
      <c r="A59" s="2"/>
      <c r="B59" s="16" t="s">
        <v>52</v>
      </c>
      <c r="C59" s="2"/>
      <c r="D59" s="6"/>
      <c r="E59" s="2"/>
      <c r="F59" s="2"/>
      <c r="G59" s="2"/>
      <c r="H59" s="2"/>
      <c r="I59" s="2"/>
      <c r="J59" s="2"/>
      <c r="K59" s="2"/>
      <c r="L59" s="2"/>
      <c r="M59" s="2"/>
      <c r="N59" s="2"/>
      <c r="O59" s="2"/>
    </row>
    <row r="60" spans="1:16" x14ac:dyDescent="0.25">
      <c r="A60" s="2"/>
      <c r="B60" s="17" t="s">
        <v>66</v>
      </c>
      <c r="C60" s="18">
        <f>+C52</f>
        <v>0</v>
      </c>
      <c r="D60" s="19" t="s">
        <v>133</v>
      </c>
      <c r="E60" s="2"/>
      <c r="F60" s="2"/>
      <c r="G60" s="2"/>
      <c r="H60" s="2"/>
      <c r="I60" s="2"/>
      <c r="J60" s="2"/>
      <c r="K60" s="2"/>
      <c r="L60" s="2"/>
      <c r="M60" s="2"/>
      <c r="N60" s="2"/>
      <c r="O60" s="2"/>
    </row>
    <row r="61" spans="1:16" ht="13.5" customHeight="1" x14ac:dyDescent="0.25">
      <c r="A61" s="2"/>
      <c r="B61" s="17" t="s">
        <v>70</v>
      </c>
      <c r="C61" s="20"/>
      <c r="D61" s="19"/>
      <c r="E61" s="2"/>
      <c r="F61" s="2"/>
      <c r="G61" s="2"/>
      <c r="H61" s="2"/>
      <c r="I61" s="2"/>
      <c r="J61" s="2"/>
      <c r="K61" s="2"/>
      <c r="L61" s="2"/>
      <c r="M61" s="2"/>
      <c r="N61" s="2"/>
      <c r="O61" s="2"/>
    </row>
    <row r="62" spans="1:16" ht="13.5" customHeight="1" x14ac:dyDescent="0.25">
      <c r="A62" s="2"/>
      <c r="B62" s="17" t="s">
        <v>139</v>
      </c>
      <c r="C62" s="20"/>
      <c r="D62" s="19"/>
      <c r="E62" s="2"/>
      <c r="F62" s="2"/>
      <c r="G62" s="2"/>
      <c r="H62" s="2"/>
      <c r="I62" s="2"/>
      <c r="J62" s="2"/>
      <c r="K62" s="2"/>
      <c r="L62" s="2"/>
      <c r="M62" s="2"/>
      <c r="N62" s="2"/>
      <c r="O62" s="2"/>
    </row>
    <row r="63" spans="1:16" x14ac:dyDescent="0.25">
      <c r="A63" s="2"/>
      <c r="B63" s="17" t="s">
        <v>67</v>
      </c>
      <c r="C63" s="21">
        <v>5</v>
      </c>
      <c r="D63" s="19" t="s">
        <v>68</v>
      </c>
      <c r="E63" s="2"/>
      <c r="F63" s="2"/>
      <c r="G63" s="2"/>
      <c r="H63" s="2"/>
      <c r="I63" s="2"/>
      <c r="J63" s="2"/>
      <c r="K63" s="2"/>
      <c r="L63" s="2"/>
      <c r="M63" s="2"/>
      <c r="N63" s="2"/>
      <c r="O63" s="2"/>
    </row>
    <row r="64" spans="1:16" x14ac:dyDescent="0.25">
      <c r="A64" s="2"/>
      <c r="B64" s="22" t="s">
        <v>137</v>
      </c>
      <c r="C64" s="23">
        <v>10</v>
      </c>
      <c r="D64" s="24"/>
      <c r="E64" s="2"/>
      <c r="F64" s="2"/>
      <c r="G64" s="2"/>
      <c r="H64" s="2"/>
      <c r="I64" s="2"/>
      <c r="J64" s="2"/>
      <c r="K64" s="2"/>
      <c r="L64" s="2"/>
      <c r="M64" s="2"/>
      <c r="N64" s="2"/>
      <c r="O64" s="2"/>
    </row>
    <row r="65" spans="1:16" x14ac:dyDescent="0.25">
      <c r="A65" s="1"/>
      <c r="B65" s="2"/>
      <c r="C65" s="2"/>
      <c r="D65" s="2"/>
      <c r="E65" s="2"/>
      <c r="F65" s="2"/>
      <c r="G65" s="2"/>
      <c r="H65" s="2"/>
      <c r="I65" s="2"/>
      <c r="J65" s="2"/>
      <c r="K65" s="2"/>
      <c r="L65" s="2"/>
      <c r="M65" s="2"/>
      <c r="N65" s="2"/>
      <c r="O65" s="2"/>
      <c r="P65" s="2"/>
    </row>
    <row r="66" spans="1:16" x14ac:dyDescent="0.25">
      <c r="A66" s="1"/>
      <c r="B66" s="2"/>
      <c r="C66" s="2"/>
      <c r="D66" s="2"/>
      <c r="E66" s="2"/>
      <c r="F66" s="2"/>
      <c r="G66" s="2"/>
      <c r="H66" s="2"/>
      <c r="I66" s="2"/>
      <c r="J66" s="2"/>
      <c r="K66" s="2"/>
      <c r="L66" s="2"/>
      <c r="M66" s="2"/>
      <c r="N66" s="2"/>
      <c r="O66" s="2"/>
      <c r="P66" s="2"/>
    </row>
    <row r="67" spans="1:16" x14ac:dyDescent="0.25">
      <c r="A67" s="1"/>
      <c r="B67" s="2"/>
      <c r="C67" s="2"/>
      <c r="D67" s="2"/>
      <c r="E67" s="2"/>
      <c r="F67" s="2"/>
      <c r="G67" s="2"/>
      <c r="H67" s="2"/>
      <c r="I67" s="2"/>
      <c r="J67" s="2"/>
      <c r="K67" s="2"/>
      <c r="L67" s="2"/>
      <c r="M67" s="2"/>
      <c r="N67" s="2"/>
      <c r="O67" s="2"/>
      <c r="P67" s="2"/>
    </row>
    <row r="68" spans="1:16" x14ac:dyDescent="0.25">
      <c r="A68" s="1"/>
      <c r="B68" s="2"/>
      <c r="C68" s="2"/>
      <c r="D68" s="2"/>
      <c r="E68" s="2"/>
      <c r="F68" s="2"/>
      <c r="G68" s="2"/>
      <c r="H68" s="2"/>
      <c r="I68" s="2"/>
      <c r="J68" s="2"/>
      <c r="K68" s="2"/>
      <c r="L68" s="2"/>
      <c r="M68" s="2"/>
      <c r="N68" s="2"/>
      <c r="O68" s="2"/>
      <c r="P68" s="2"/>
    </row>
    <row r="69" spans="1:16" x14ac:dyDescent="0.25">
      <c r="A69" s="1"/>
      <c r="B69" s="2"/>
      <c r="C69" s="2"/>
      <c r="D69" s="2"/>
      <c r="E69" s="2"/>
      <c r="F69" s="2"/>
      <c r="G69" s="2"/>
      <c r="H69" s="2"/>
      <c r="I69" s="2"/>
      <c r="J69" s="2"/>
      <c r="K69" s="2"/>
      <c r="L69" s="2"/>
      <c r="M69" s="2"/>
      <c r="N69" s="2"/>
      <c r="O69" s="2"/>
      <c r="P69" s="2"/>
    </row>
    <row r="70" spans="1:16" x14ac:dyDescent="0.25">
      <c r="A70" s="1"/>
      <c r="B70" s="2"/>
      <c r="C70" s="2"/>
      <c r="D70" s="2"/>
      <c r="E70" s="2"/>
      <c r="F70" s="2"/>
      <c r="G70" s="2"/>
      <c r="H70" s="2"/>
      <c r="I70" s="2"/>
      <c r="J70" s="2"/>
      <c r="K70" s="2"/>
      <c r="L70" s="2"/>
      <c r="M70" s="2"/>
      <c r="N70" s="2"/>
      <c r="O70" s="2"/>
      <c r="P70" s="2"/>
    </row>
  </sheetData>
  <mergeCells count="7">
    <mergeCell ref="B1:E1"/>
    <mergeCell ref="B2:E2"/>
    <mergeCell ref="A7:A8"/>
    <mergeCell ref="C7:C8"/>
    <mergeCell ref="D7:D8"/>
    <mergeCell ref="E7:E8"/>
    <mergeCell ref="B3:E3"/>
  </mergeCells>
  <phoneticPr fontId="2" type="noConversion"/>
  <pageMargins left="0.33" right="0.21" top="0.23" bottom="0.27" header="0" footer="0"/>
  <pageSetup paperSize="7" scale="75"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78"/>
  <sheetViews>
    <sheetView topLeftCell="A13" zoomScaleNormal="100" workbookViewId="0">
      <selection activeCell="B25" sqref="B25:B27"/>
    </sheetView>
  </sheetViews>
  <sheetFormatPr baseColWidth="10" defaultColWidth="11.42578125" defaultRowHeight="15" x14ac:dyDescent="0.2"/>
  <cols>
    <col min="1" max="1" width="11.85546875" style="79" customWidth="1"/>
    <col min="2" max="2" width="58.85546875" style="37" customWidth="1"/>
    <col min="3" max="3" width="9.5703125" style="37" bestFit="1" customWidth="1"/>
    <col min="4" max="4" width="10.5703125" style="37" bestFit="1" customWidth="1"/>
    <col min="5" max="5" width="10.5703125" style="37" customWidth="1"/>
    <col min="6" max="6" width="10.5703125" style="37" bestFit="1" customWidth="1"/>
    <col min="7" max="7" width="11.5703125" style="37" bestFit="1" customWidth="1"/>
    <col min="8" max="8" width="12.5703125" style="37" bestFit="1" customWidth="1"/>
    <col min="9" max="9" width="9.42578125" style="37" customWidth="1"/>
    <col min="10" max="12" width="9.42578125" style="37" bestFit="1" customWidth="1"/>
    <col min="13" max="13" width="13.5703125" style="37" bestFit="1" customWidth="1"/>
    <col min="14" max="14" width="16.42578125" style="37" bestFit="1" customWidth="1"/>
    <col min="15" max="17" width="11" style="37" customWidth="1"/>
    <col min="18" max="16384" width="11.42578125" style="37"/>
  </cols>
  <sheetData>
    <row r="1" spans="1:18" ht="15.75" x14ac:dyDescent="0.2">
      <c r="A1" s="26"/>
      <c r="B1" s="108" t="s">
        <v>178</v>
      </c>
      <c r="C1" s="36"/>
      <c r="D1" s="36"/>
      <c r="E1" s="36"/>
      <c r="F1" s="36"/>
      <c r="G1" s="36"/>
      <c r="H1" s="36"/>
      <c r="I1" s="36"/>
      <c r="J1" s="36"/>
      <c r="K1" s="36"/>
      <c r="L1" s="36"/>
      <c r="M1" s="36"/>
      <c r="N1" s="36"/>
      <c r="O1" s="36"/>
      <c r="P1" s="36"/>
      <c r="Q1" s="36"/>
    </row>
    <row r="2" spans="1:18" ht="15.75" x14ac:dyDescent="0.2">
      <c r="A2" s="26"/>
      <c r="B2" s="108" t="s">
        <v>174</v>
      </c>
      <c r="C2" s="36"/>
      <c r="D2" s="36"/>
      <c r="E2" s="36"/>
      <c r="F2" s="36"/>
      <c r="G2" s="36"/>
      <c r="H2" s="36"/>
      <c r="I2" s="36"/>
      <c r="J2" s="36"/>
      <c r="K2" s="36"/>
      <c r="L2" s="36"/>
      <c r="M2" s="36"/>
      <c r="N2" s="36"/>
      <c r="O2" s="36"/>
      <c r="P2" s="36"/>
      <c r="Q2" s="36"/>
    </row>
    <row r="3" spans="1:18" ht="15.75" x14ac:dyDescent="0.2">
      <c r="A3" s="26"/>
      <c r="B3" s="222" t="s">
        <v>141</v>
      </c>
      <c r="C3" s="36"/>
      <c r="D3" s="36"/>
      <c r="E3" s="36"/>
      <c r="F3" s="36"/>
      <c r="G3" s="36"/>
      <c r="H3" s="36"/>
      <c r="I3" s="36"/>
      <c r="J3" s="36"/>
      <c r="K3" s="36"/>
      <c r="L3" s="36"/>
      <c r="M3" s="36"/>
      <c r="N3" s="36"/>
      <c r="O3" s="36"/>
      <c r="P3" s="36"/>
      <c r="Q3" s="36"/>
    </row>
    <row r="4" spans="1:18" x14ac:dyDescent="0.25">
      <c r="A4" s="26"/>
      <c r="B4" s="4" t="s">
        <v>142</v>
      </c>
      <c r="C4" s="36"/>
      <c r="D4" s="36"/>
      <c r="E4" s="36"/>
      <c r="F4" s="36"/>
      <c r="G4" s="36"/>
      <c r="H4" s="36"/>
      <c r="I4" s="36"/>
      <c r="J4" s="36"/>
      <c r="K4" s="36"/>
      <c r="L4" s="36"/>
      <c r="M4" s="36"/>
      <c r="N4" s="36"/>
      <c r="O4" s="36"/>
      <c r="P4" s="36"/>
      <c r="Q4" s="36"/>
    </row>
    <row r="5" spans="1:18" ht="15.75" thickBot="1" x14ac:dyDescent="0.25">
      <c r="A5" s="26"/>
      <c r="B5" s="35" t="s">
        <v>119</v>
      </c>
      <c r="C5" s="36"/>
      <c r="D5" s="36"/>
      <c r="E5" s="36"/>
      <c r="F5" s="36"/>
      <c r="G5" s="36"/>
      <c r="H5" s="36"/>
      <c r="I5" s="36"/>
      <c r="J5" s="36"/>
      <c r="K5" s="36"/>
      <c r="L5" s="36"/>
      <c r="M5" s="36"/>
      <c r="N5" s="36"/>
      <c r="O5" s="36"/>
      <c r="P5" s="36"/>
      <c r="Q5" s="36"/>
      <c r="R5" s="39"/>
    </row>
    <row r="6" spans="1:18" x14ac:dyDescent="0.2">
      <c r="A6" s="248" t="s">
        <v>186</v>
      </c>
      <c r="B6" s="99"/>
      <c r="C6" s="100"/>
      <c r="D6" s="100"/>
      <c r="E6" s="100"/>
      <c r="F6" s="100"/>
      <c r="G6" s="100"/>
      <c r="H6" s="100"/>
      <c r="I6" s="100"/>
      <c r="J6" s="100"/>
      <c r="K6" s="100"/>
      <c r="L6" s="100"/>
      <c r="M6" s="100"/>
      <c r="N6" s="101" t="s">
        <v>17</v>
      </c>
      <c r="O6" s="102"/>
      <c r="P6" s="103"/>
      <c r="Q6" s="102"/>
      <c r="R6" s="39"/>
    </row>
    <row r="7" spans="1:18" x14ac:dyDescent="0.2">
      <c r="A7" s="253"/>
      <c r="B7" s="104"/>
      <c r="C7" s="105" t="s">
        <v>6</v>
      </c>
      <c r="D7" s="105" t="s">
        <v>7</v>
      </c>
      <c r="E7" s="105" t="s">
        <v>8</v>
      </c>
      <c r="F7" s="105" t="s">
        <v>9</v>
      </c>
      <c r="G7" s="105" t="s">
        <v>10</v>
      </c>
      <c r="H7" s="105" t="s">
        <v>11</v>
      </c>
      <c r="I7" s="105" t="s">
        <v>12</v>
      </c>
      <c r="J7" s="105" t="s">
        <v>13</v>
      </c>
      <c r="K7" s="105" t="s">
        <v>14</v>
      </c>
      <c r="L7" s="105" t="s">
        <v>15</v>
      </c>
      <c r="M7" s="105" t="s">
        <v>16</v>
      </c>
      <c r="N7" s="105" t="s">
        <v>18</v>
      </c>
      <c r="O7" s="106" t="s">
        <v>2</v>
      </c>
      <c r="P7" s="107" t="s">
        <v>120</v>
      </c>
      <c r="Q7" s="106" t="s">
        <v>130</v>
      </c>
      <c r="R7" s="39"/>
    </row>
    <row r="8" spans="1:18" x14ac:dyDescent="0.25">
      <c r="A8" s="89"/>
      <c r="B8" s="223"/>
      <c r="C8" s="28"/>
      <c r="D8" s="28"/>
      <c r="E8" s="28"/>
      <c r="F8" s="28"/>
      <c r="G8" s="28"/>
      <c r="H8" s="28"/>
      <c r="I8" s="28"/>
      <c r="J8" s="28"/>
      <c r="K8" s="28"/>
      <c r="L8" s="28"/>
      <c r="M8" s="28"/>
      <c r="N8" s="28"/>
      <c r="O8" s="40"/>
      <c r="P8" s="41"/>
      <c r="Q8" s="40"/>
      <c r="R8" s="39"/>
    </row>
    <row r="9" spans="1:18" x14ac:dyDescent="0.2">
      <c r="A9" s="237"/>
      <c r="B9" s="224" t="s">
        <v>28</v>
      </c>
      <c r="C9" s="28"/>
      <c r="D9" s="28"/>
      <c r="E9" s="28"/>
      <c r="F9" s="28"/>
      <c r="G9" s="28"/>
      <c r="H9" s="28"/>
      <c r="I9" s="28"/>
      <c r="J9" s="28"/>
      <c r="K9" s="28"/>
      <c r="L9" s="28"/>
      <c r="M9" s="28"/>
      <c r="N9" s="28"/>
      <c r="O9" s="40"/>
      <c r="P9" s="41"/>
      <c r="Q9" s="40"/>
      <c r="R9" s="39"/>
    </row>
    <row r="10" spans="1:18" x14ac:dyDescent="0.2">
      <c r="A10" s="237">
        <v>29</v>
      </c>
      <c r="B10" s="225" t="s">
        <v>1</v>
      </c>
      <c r="C10" s="42">
        <f>SUM(C11:C15)</f>
        <v>0</v>
      </c>
      <c r="D10" s="42">
        <f t="shared" ref="D10:P10" si="0">SUM(D11:D15)</f>
        <v>0</v>
      </c>
      <c r="E10" s="42">
        <f t="shared" si="0"/>
        <v>0</v>
      </c>
      <c r="F10" s="42">
        <f t="shared" si="0"/>
        <v>0</v>
      </c>
      <c r="G10" s="42">
        <f t="shared" si="0"/>
        <v>0</v>
      </c>
      <c r="H10" s="42">
        <f t="shared" si="0"/>
        <v>0</v>
      </c>
      <c r="I10" s="42">
        <f t="shared" si="0"/>
        <v>0</v>
      </c>
      <c r="J10" s="42">
        <f t="shared" si="0"/>
        <v>0</v>
      </c>
      <c r="K10" s="42">
        <f t="shared" si="0"/>
        <v>0</v>
      </c>
      <c r="L10" s="42">
        <f t="shared" si="0"/>
        <v>0</v>
      </c>
      <c r="M10" s="42">
        <f t="shared" si="0"/>
        <v>0</v>
      </c>
      <c r="N10" s="42">
        <f t="shared" si="0"/>
        <v>0</v>
      </c>
      <c r="O10" s="12">
        <f>SUM(O11:O15)</f>
        <v>0</v>
      </c>
      <c r="P10" s="43">
        <f t="shared" si="0"/>
        <v>0</v>
      </c>
      <c r="Q10" s="12">
        <f>O10+P10</f>
        <v>0</v>
      </c>
      <c r="R10" s="39"/>
    </row>
    <row r="11" spans="1:18" x14ac:dyDescent="0.2">
      <c r="A11" s="237">
        <v>30</v>
      </c>
      <c r="B11" s="226" t="s">
        <v>122</v>
      </c>
      <c r="C11" s="28"/>
      <c r="D11" s="28"/>
      <c r="E11" s="28"/>
      <c r="F11" s="28"/>
      <c r="G11" s="28"/>
      <c r="H11" s="28"/>
      <c r="I11" s="28"/>
      <c r="J11" s="28"/>
      <c r="K11" s="28"/>
      <c r="L11" s="28"/>
      <c r="M11" s="28"/>
      <c r="N11" s="28"/>
      <c r="O11" s="12">
        <f t="shared" ref="O11:O15" si="1">SUM(C11:N11)</f>
        <v>0</v>
      </c>
      <c r="P11" s="44"/>
      <c r="Q11" s="12">
        <f t="shared" ref="Q11:Q30" si="2">O11+P11</f>
        <v>0</v>
      </c>
      <c r="R11" s="39"/>
    </row>
    <row r="12" spans="1:18" ht="30" x14ac:dyDescent="0.2">
      <c r="A12" s="237">
        <v>31</v>
      </c>
      <c r="B12" s="226" t="s">
        <v>123</v>
      </c>
      <c r="C12" s="28"/>
      <c r="D12" s="28"/>
      <c r="E12" s="28"/>
      <c r="F12" s="28"/>
      <c r="G12" s="28"/>
      <c r="H12" s="28"/>
      <c r="I12" s="28"/>
      <c r="J12" s="28"/>
      <c r="K12" s="28"/>
      <c r="L12" s="28"/>
      <c r="M12" s="28"/>
      <c r="N12" s="28"/>
      <c r="O12" s="12">
        <f t="shared" si="1"/>
        <v>0</v>
      </c>
      <c r="P12" s="44"/>
      <c r="Q12" s="12">
        <f t="shared" si="2"/>
        <v>0</v>
      </c>
      <c r="R12" s="39"/>
    </row>
    <row r="13" spans="1:18" ht="30" x14ac:dyDescent="0.2">
      <c r="A13" s="237">
        <v>32</v>
      </c>
      <c r="B13" s="226" t="s">
        <v>124</v>
      </c>
      <c r="C13" s="28"/>
      <c r="D13" s="28"/>
      <c r="E13" s="28"/>
      <c r="F13" s="28"/>
      <c r="G13" s="28"/>
      <c r="H13" s="28"/>
      <c r="I13" s="28"/>
      <c r="J13" s="28"/>
      <c r="K13" s="28"/>
      <c r="L13" s="28"/>
      <c r="M13" s="28"/>
      <c r="N13" s="28"/>
      <c r="O13" s="12">
        <f t="shared" si="1"/>
        <v>0</v>
      </c>
      <c r="P13" s="44"/>
      <c r="Q13" s="12">
        <f t="shared" si="2"/>
        <v>0</v>
      </c>
      <c r="R13" s="39"/>
    </row>
    <row r="14" spans="1:18" x14ac:dyDescent="0.2">
      <c r="A14" s="237">
        <v>33</v>
      </c>
      <c r="B14" s="226" t="s">
        <v>125</v>
      </c>
      <c r="C14" s="28"/>
      <c r="D14" s="28"/>
      <c r="E14" s="28"/>
      <c r="F14" s="28"/>
      <c r="G14" s="28"/>
      <c r="H14" s="28"/>
      <c r="I14" s="28"/>
      <c r="J14" s="28"/>
      <c r="K14" s="28"/>
      <c r="L14" s="28"/>
      <c r="M14" s="28"/>
      <c r="N14" s="28"/>
      <c r="O14" s="12">
        <f t="shared" si="1"/>
        <v>0</v>
      </c>
      <c r="P14" s="44"/>
      <c r="Q14" s="12">
        <f t="shared" si="2"/>
        <v>0</v>
      </c>
      <c r="R14" s="39"/>
    </row>
    <row r="15" spans="1:18" x14ac:dyDescent="0.2">
      <c r="A15" s="237">
        <v>34</v>
      </c>
      <c r="B15" s="226" t="s">
        <v>126</v>
      </c>
      <c r="C15" s="28"/>
      <c r="D15" s="28"/>
      <c r="E15" s="28"/>
      <c r="F15" s="28"/>
      <c r="G15" s="28"/>
      <c r="H15" s="28"/>
      <c r="I15" s="28"/>
      <c r="J15" s="28"/>
      <c r="K15" s="28"/>
      <c r="L15" s="28"/>
      <c r="M15" s="28"/>
      <c r="N15" s="28"/>
      <c r="O15" s="12">
        <f t="shared" si="1"/>
        <v>0</v>
      </c>
      <c r="P15" s="44"/>
      <c r="Q15" s="12">
        <f t="shared" si="2"/>
        <v>0</v>
      </c>
      <c r="R15" s="39"/>
    </row>
    <row r="16" spans="1:18" x14ac:dyDescent="0.2">
      <c r="A16" s="237">
        <v>1</v>
      </c>
      <c r="B16" s="227" t="s">
        <v>19</v>
      </c>
      <c r="C16" s="45">
        <f>SUM(C17:C23)</f>
        <v>0</v>
      </c>
      <c r="D16" s="45">
        <f t="shared" ref="D16:P16" si="3">SUM(D17:D23)</f>
        <v>0</v>
      </c>
      <c r="E16" s="45">
        <f t="shared" si="3"/>
        <v>0</v>
      </c>
      <c r="F16" s="45">
        <f t="shared" si="3"/>
        <v>0</v>
      </c>
      <c r="G16" s="45">
        <f t="shared" si="3"/>
        <v>0</v>
      </c>
      <c r="H16" s="45">
        <f t="shared" si="3"/>
        <v>0</v>
      </c>
      <c r="I16" s="45">
        <f t="shared" si="3"/>
        <v>0</v>
      </c>
      <c r="J16" s="45">
        <f t="shared" si="3"/>
        <v>0</v>
      </c>
      <c r="K16" s="45">
        <f t="shared" si="3"/>
        <v>0</v>
      </c>
      <c r="L16" s="45">
        <f t="shared" si="3"/>
        <v>0</v>
      </c>
      <c r="M16" s="45">
        <f t="shared" si="3"/>
        <v>0</v>
      </c>
      <c r="N16" s="45">
        <f t="shared" si="3"/>
        <v>0</v>
      </c>
      <c r="O16" s="12">
        <f t="shared" si="3"/>
        <v>0</v>
      </c>
      <c r="P16" s="44">
        <f t="shared" si="3"/>
        <v>0</v>
      </c>
      <c r="Q16" s="12">
        <f t="shared" si="2"/>
        <v>0</v>
      </c>
      <c r="R16" s="39"/>
    </row>
    <row r="17" spans="1:18" x14ac:dyDescent="0.2">
      <c r="A17" s="237">
        <v>2</v>
      </c>
      <c r="B17" s="226" t="s">
        <v>58</v>
      </c>
      <c r="C17" s="45"/>
      <c r="D17" s="45"/>
      <c r="E17" s="45"/>
      <c r="F17" s="45"/>
      <c r="G17" s="45"/>
      <c r="H17" s="45"/>
      <c r="I17" s="45"/>
      <c r="J17" s="45"/>
      <c r="K17" s="45"/>
      <c r="L17" s="45"/>
      <c r="M17" s="45"/>
      <c r="N17" s="45"/>
      <c r="O17" s="12">
        <f t="shared" ref="O17:O30" si="4">SUM(C17:N17)</f>
        <v>0</v>
      </c>
      <c r="P17" s="44"/>
      <c r="Q17" s="12">
        <f t="shared" si="2"/>
        <v>0</v>
      </c>
      <c r="R17" s="39"/>
    </row>
    <row r="18" spans="1:18" x14ac:dyDescent="0.2">
      <c r="A18" s="237">
        <v>3</v>
      </c>
      <c r="B18" s="226" t="s">
        <v>59</v>
      </c>
      <c r="C18" s="45"/>
      <c r="D18" s="45"/>
      <c r="E18" s="45"/>
      <c r="F18" s="45"/>
      <c r="G18" s="45"/>
      <c r="H18" s="45"/>
      <c r="I18" s="45"/>
      <c r="J18" s="45"/>
      <c r="K18" s="45"/>
      <c r="L18" s="45"/>
      <c r="M18" s="45"/>
      <c r="N18" s="45"/>
      <c r="O18" s="12">
        <f t="shared" si="4"/>
        <v>0</v>
      </c>
      <c r="P18" s="44"/>
      <c r="Q18" s="12">
        <f t="shared" si="2"/>
        <v>0</v>
      </c>
      <c r="R18" s="39"/>
    </row>
    <row r="19" spans="1:18" x14ac:dyDescent="0.2">
      <c r="A19" s="237">
        <v>4</v>
      </c>
      <c r="B19" s="226" t="s">
        <v>60</v>
      </c>
      <c r="C19" s="45"/>
      <c r="D19" s="45"/>
      <c r="E19" s="45"/>
      <c r="F19" s="45"/>
      <c r="G19" s="45"/>
      <c r="H19" s="45"/>
      <c r="I19" s="45"/>
      <c r="J19" s="45"/>
      <c r="K19" s="45"/>
      <c r="L19" s="45"/>
      <c r="M19" s="45"/>
      <c r="N19" s="45"/>
      <c r="O19" s="12">
        <f t="shared" si="4"/>
        <v>0</v>
      </c>
      <c r="P19" s="44"/>
      <c r="Q19" s="12">
        <f t="shared" si="2"/>
        <v>0</v>
      </c>
      <c r="R19" s="39"/>
    </row>
    <row r="20" spans="1:18" x14ac:dyDescent="0.2">
      <c r="A20" s="237">
        <v>5</v>
      </c>
      <c r="B20" s="226" t="s">
        <v>61</v>
      </c>
      <c r="C20" s="45"/>
      <c r="D20" s="45"/>
      <c r="E20" s="45"/>
      <c r="F20" s="45"/>
      <c r="G20" s="45"/>
      <c r="H20" s="45"/>
      <c r="I20" s="45"/>
      <c r="J20" s="45"/>
      <c r="K20" s="45"/>
      <c r="L20" s="45"/>
      <c r="M20" s="45"/>
      <c r="N20" s="45"/>
      <c r="O20" s="12">
        <f t="shared" si="4"/>
        <v>0</v>
      </c>
      <c r="P20" s="44"/>
      <c r="Q20" s="12">
        <f t="shared" si="2"/>
        <v>0</v>
      </c>
      <c r="R20" s="39"/>
    </row>
    <row r="21" spans="1:18" x14ac:dyDescent="0.2">
      <c r="A21" s="237">
        <v>6</v>
      </c>
      <c r="B21" s="226" t="s">
        <v>27</v>
      </c>
      <c r="C21" s="45"/>
      <c r="D21" s="45"/>
      <c r="E21" s="45"/>
      <c r="F21" s="45"/>
      <c r="G21" s="45"/>
      <c r="H21" s="45"/>
      <c r="I21" s="45"/>
      <c r="J21" s="45"/>
      <c r="K21" s="45"/>
      <c r="L21" s="45"/>
      <c r="M21" s="45"/>
      <c r="N21" s="45"/>
      <c r="O21" s="12">
        <f t="shared" si="4"/>
        <v>0</v>
      </c>
      <c r="P21" s="44"/>
      <c r="Q21" s="12">
        <f t="shared" si="2"/>
        <v>0</v>
      </c>
      <c r="R21" s="39"/>
    </row>
    <row r="22" spans="1:18" x14ac:dyDescent="0.2">
      <c r="A22" s="237">
        <v>7</v>
      </c>
      <c r="B22" s="226" t="s">
        <v>62</v>
      </c>
      <c r="C22" s="45"/>
      <c r="D22" s="45"/>
      <c r="E22" s="45"/>
      <c r="F22" s="45"/>
      <c r="G22" s="45"/>
      <c r="H22" s="45"/>
      <c r="I22" s="45"/>
      <c r="J22" s="45"/>
      <c r="K22" s="45"/>
      <c r="L22" s="45"/>
      <c r="M22" s="45"/>
      <c r="N22" s="45"/>
      <c r="O22" s="12">
        <f t="shared" si="4"/>
        <v>0</v>
      </c>
      <c r="P22" s="44"/>
      <c r="Q22" s="12">
        <f t="shared" si="2"/>
        <v>0</v>
      </c>
      <c r="R22" s="39"/>
    </row>
    <row r="23" spans="1:18" x14ac:dyDescent="0.2">
      <c r="A23" s="237">
        <v>35</v>
      </c>
      <c r="B23" s="226" t="s">
        <v>127</v>
      </c>
      <c r="C23" s="45"/>
      <c r="D23" s="45"/>
      <c r="E23" s="45"/>
      <c r="F23" s="45"/>
      <c r="G23" s="45"/>
      <c r="H23" s="45"/>
      <c r="I23" s="45"/>
      <c r="J23" s="45"/>
      <c r="K23" s="45"/>
      <c r="L23" s="45"/>
      <c r="M23" s="45"/>
      <c r="N23" s="45"/>
      <c r="O23" s="12">
        <f t="shared" si="4"/>
        <v>0</v>
      </c>
      <c r="P23" s="44"/>
      <c r="Q23" s="12">
        <f t="shared" si="2"/>
        <v>0</v>
      </c>
      <c r="R23" s="39"/>
    </row>
    <row r="24" spans="1:18" x14ac:dyDescent="0.2">
      <c r="A24" s="237">
        <v>8</v>
      </c>
      <c r="B24" s="227" t="s">
        <v>5</v>
      </c>
      <c r="C24" s="45">
        <f>SUM(C25:C29)</f>
        <v>0</v>
      </c>
      <c r="D24" s="45">
        <f t="shared" ref="D24:P24" si="5">SUM(D25:D29)</f>
        <v>0</v>
      </c>
      <c r="E24" s="45">
        <f t="shared" si="5"/>
        <v>0</v>
      </c>
      <c r="F24" s="45">
        <f t="shared" si="5"/>
        <v>0</v>
      </c>
      <c r="G24" s="45">
        <f t="shared" si="5"/>
        <v>0</v>
      </c>
      <c r="H24" s="45">
        <f t="shared" si="5"/>
        <v>0</v>
      </c>
      <c r="I24" s="45">
        <f t="shared" si="5"/>
        <v>0</v>
      </c>
      <c r="J24" s="45">
        <f t="shared" si="5"/>
        <v>0</v>
      </c>
      <c r="K24" s="45">
        <f t="shared" si="5"/>
        <v>0</v>
      </c>
      <c r="L24" s="45">
        <f t="shared" si="5"/>
        <v>0</v>
      </c>
      <c r="M24" s="45">
        <f t="shared" si="5"/>
        <v>0</v>
      </c>
      <c r="N24" s="45">
        <f>SUM(N25:N29)</f>
        <v>0</v>
      </c>
      <c r="O24" s="12">
        <f>SUM(C24:N24)</f>
        <v>0</v>
      </c>
      <c r="P24" s="44">
        <f t="shared" si="5"/>
        <v>0</v>
      </c>
      <c r="Q24" s="12">
        <f t="shared" si="2"/>
        <v>0</v>
      </c>
    </row>
    <row r="25" spans="1:18" ht="30" x14ac:dyDescent="0.25">
      <c r="A25" s="237">
        <v>9</v>
      </c>
      <c r="B25" s="268" t="s">
        <v>193</v>
      </c>
      <c r="C25" s="244"/>
      <c r="D25" s="244"/>
      <c r="E25" s="244">
        <f t="shared" ref="E25:E27" si="6">C25+D25</f>
        <v>0</v>
      </c>
      <c r="F25" s="45"/>
      <c r="G25" s="45"/>
      <c r="H25" s="45"/>
      <c r="I25" s="45"/>
      <c r="J25" s="45"/>
      <c r="K25" s="45"/>
      <c r="L25" s="45"/>
      <c r="M25" s="45"/>
      <c r="N25" s="45"/>
      <c r="O25" s="12">
        <f t="shared" si="4"/>
        <v>0</v>
      </c>
      <c r="P25" s="44"/>
      <c r="Q25" s="12">
        <f t="shared" si="2"/>
        <v>0</v>
      </c>
    </row>
    <row r="26" spans="1:18" ht="30" x14ac:dyDescent="0.25">
      <c r="A26" s="237">
        <v>10</v>
      </c>
      <c r="B26" s="268" t="s">
        <v>194</v>
      </c>
      <c r="C26" s="244"/>
      <c r="D26" s="244"/>
      <c r="E26" s="244">
        <f t="shared" si="6"/>
        <v>0</v>
      </c>
      <c r="F26" s="45"/>
      <c r="G26" s="45"/>
      <c r="H26" s="45"/>
      <c r="I26" s="45"/>
      <c r="J26" s="45"/>
      <c r="K26" s="45"/>
      <c r="L26" s="45"/>
      <c r="M26" s="45"/>
      <c r="N26" s="45"/>
      <c r="O26" s="12">
        <f t="shared" si="4"/>
        <v>0</v>
      </c>
      <c r="P26" s="44"/>
      <c r="Q26" s="12">
        <f t="shared" si="2"/>
        <v>0</v>
      </c>
    </row>
    <row r="27" spans="1:18" ht="30" x14ac:dyDescent="0.25">
      <c r="A27" s="237">
        <v>11</v>
      </c>
      <c r="B27" s="268" t="s">
        <v>195</v>
      </c>
      <c r="C27" s="244"/>
      <c r="D27" s="244"/>
      <c r="E27" s="244">
        <f t="shared" si="6"/>
        <v>0</v>
      </c>
      <c r="F27" s="45"/>
      <c r="G27" s="45"/>
      <c r="H27" s="45"/>
      <c r="I27" s="45"/>
      <c r="J27" s="45"/>
      <c r="K27" s="45"/>
      <c r="L27" s="45"/>
      <c r="M27" s="45"/>
      <c r="N27" s="45"/>
      <c r="O27" s="12">
        <f t="shared" si="4"/>
        <v>0</v>
      </c>
      <c r="P27" s="44"/>
      <c r="Q27" s="12">
        <f t="shared" si="2"/>
        <v>0</v>
      </c>
    </row>
    <row r="28" spans="1:18" x14ac:dyDescent="0.2">
      <c r="A28" s="237">
        <v>26</v>
      </c>
      <c r="B28" s="228" t="s">
        <v>164</v>
      </c>
      <c r="C28" s="45"/>
      <c r="D28" s="45"/>
      <c r="E28" s="45"/>
      <c r="F28" s="45"/>
      <c r="G28" s="45"/>
      <c r="H28" s="45"/>
      <c r="I28" s="45"/>
      <c r="J28" s="45"/>
      <c r="K28" s="45"/>
      <c r="L28" s="45"/>
      <c r="M28" s="45"/>
      <c r="N28" s="45"/>
      <c r="O28" s="12">
        <f t="shared" si="4"/>
        <v>0</v>
      </c>
      <c r="P28" s="44"/>
      <c r="Q28" s="12">
        <f t="shared" si="2"/>
        <v>0</v>
      </c>
    </row>
    <row r="29" spans="1:18" x14ac:dyDescent="0.2">
      <c r="A29" s="237">
        <v>12</v>
      </c>
      <c r="B29" s="228" t="s">
        <v>165</v>
      </c>
      <c r="C29" s="45"/>
      <c r="D29" s="45"/>
      <c r="E29" s="45"/>
      <c r="F29" s="45"/>
      <c r="G29" s="45"/>
      <c r="H29" s="45"/>
      <c r="I29" s="45"/>
      <c r="J29" s="45"/>
      <c r="K29" s="45"/>
      <c r="L29" s="45"/>
      <c r="M29" s="45"/>
      <c r="N29" s="45"/>
      <c r="O29" s="12">
        <f t="shared" si="4"/>
        <v>0</v>
      </c>
      <c r="P29" s="44"/>
      <c r="Q29" s="12">
        <f t="shared" si="2"/>
        <v>0</v>
      </c>
    </row>
    <row r="30" spans="1:18" s="47" customFormat="1" x14ac:dyDescent="0.2">
      <c r="A30" s="237">
        <v>36</v>
      </c>
      <c r="B30" s="228" t="s">
        <v>166</v>
      </c>
      <c r="C30" s="46"/>
      <c r="D30" s="46"/>
      <c r="E30" s="46"/>
      <c r="F30" s="46"/>
      <c r="G30" s="46"/>
      <c r="H30" s="46"/>
      <c r="I30" s="46"/>
      <c r="J30" s="46"/>
      <c r="K30" s="46"/>
      <c r="L30" s="46"/>
      <c r="M30" s="46"/>
      <c r="N30" s="46"/>
      <c r="O30" s="12">
        <f t="shared" si="4"/>
        <v>0</v>
      </c>
      <c r="P30" s="44"/>
      <c r="Q30" s="12">
        <f t="shared" si="2"/>
        <v>0</v>
      </c>
    </row>
    <row r="31" spans="1:18" x14ac:dyDescent="0.2">
      <c r="A31" s="237"/>
      <c r="B31" s="229"/>
      <c r="O31" s="48"/>
      <c r="P31" s="49"/>
      <c r="Q31" s="48"/>
    </row>
    <row r="32" spans="1:18" ht="30" x14ac:dyDescent="0.2">
      <c r="A32" s="238">
        <v>13</v>
      </c>
      <c r="B32" s="230" t="s">
        <v>91</v>
      </c>
      <c r="C32" s="109">
        <f>SUM(C10,C16,C24,C30)</f>
        <v>0</v>
      </c>
      <c r="D32" s="109">
        <f t="shared" ref="D32:M32" si="7">SUM(D10,D16,D24,D30)</f>
        <v>0</v>
      </c>
      <c r="E32" s="109">
        <f t="shared" si="7"/>
        <v>0</v>
      </c>
      <c r="F32" s="109">
        <f t="shared" si="7"/>
        <v>0</v>
      </c>
      <c r="G32" s="109">
        <f t="shared" si="7"/>
        <v>0</v>
      </c>
      <c r="H32" s="109">
        <f t="shared" si="7"/>
        <v>0</v>
      </c>
      <c r="I32" s="109">
        <f t="shared" si="7"/>
        <v>0</v>
      </c>
      <c r="J32" s="109">
        <f t="shared" si="7"/>
        <v>0</v>
      </c>
      <c r="K32" s="109">
        <f t="shared" si="7"/>
        <v>0</v>
      </c>
      <c r="L32" s="109">
        <f t="shared" si="7"/>
        <v>0</v>
      </c>
      <c r="M32" s="109">
        <f t="shared" si="7"/>
        <v>0</v>
      </c>
      <c r="N32" s="109">
        <f>SUM(N10,N16,N24,N30)</f>
        <v>0</v>
      </c>
      <c r="O32" s="109">
        <f>SUM(C32:N32)</f>
        <v>0</v>
      </c>
      <c r="P32" s="109">
        <f>SUM(D32:O32)</f>
        <v>0</v>
      </c>
      <c r="Q32" s="109">
        <f>SUM(Q10,Q16,Q24,Q30)</f>
        <v>0</v>
      </c>
    </row>
    <row r="33" spans="1:17" x14ac:dyDescent="0.2">
      <c r="A33" s="238"/>
      <c r="B33" s="50"/>
      <c r="C33" s="36"/>
      <c r="D33" s="36"/>
      <c r="E33" s="36"/>
      <c r="F33" s="36"/>
      <c r="G33" s="36"/>
      <c r="H33" s="36"/>
      <c r="I33" s="36"/>
      <c r="J33" s="36"/>
      <c r="K33" s="36"/>
      <c r="L33" s="36"/>
      <c r="M33" s="36"/>
      <c r="N33" s="36"/>
      <c r="O33" s="36"/>
      <c r="P33" s="36"/>
      <c r="Q33" s="36"/>
    </row>
    <row r="34" spans="1:17" x14ac:dyDescent="0.2">
      <c r="A34" s="238">
        <v>14</v>
      </c>
      <c r="B34" s="231" t="s">
        <v>63</v>
      </c>
      <c r="C34" s="111">
        <f>(15/2)/360*12</f>
        <v>0.25</v>
      </c>
      <c r="D34" s="111">
        <f>(30+15)/2/360*12</f>
        <v>0.75</v>
      </c>
      <c r="E34" s="111">
        <f>(30+60)/2/360*12</f>
        <v>1.5</v>
      </c>
      <c r="F34" s="111">
        <f>(60+90)/2/360*12</f>
        <v>2.5</v>
      </c>
      <c r="G34" s="111">
        <f>(90+180)/2/360*12</f>
        <v>4.5</v>
      </c>
      <c r="H34" s="111">
        <f>(180+360)/2/360*12</f>
        <v>9</v>
      </c>
      <c r="I34" s="111">
        <f>(360+720)/2/360*12</f>
        <v>18</v>
      </c>
      <c r="J34" s="111">
        <f>(720+1080)/2/360*12</f>
        <v>30</v>
      </c>
      <c r="K34" s="111">
        <f>(1080+1440)/2/360*12</f>
        <v>42</v>
      </c>
      <c r="L34" s="111">
        <f>(1440+1800)/2/360*12</f>
        <v>54</v>
      </c>
      <c r="M34" s="111" t="s">
        <v>50</v>
      </c>
      <c r="N34" s="111" t="s">
        <v>56</v>
      </c>
      <c r="O34" s="111" t="s">
        <v>90</v>
      </c>
      <c r="P34" s="111"/>
      <c r="Q34" s="111"/>
    </row>
    <row r="35" spans="1:17" x14ac:dyDescent="0.2">
      <c r="A35" s="238"/>
      <c r="B35" s="51"/>
      <c r="C35" s="36"/>
      <c r="D35" s="36"/>
      <c r="E35" s="36"/>
      <c r="F35" s="36"/>
      <c r="G35" s="36"/>
      <c r="H35" s="36"/>
      <c r="I35" s="36"/>
      <c r="J35" s="36"/>
      <c r="K35" s="36"/>
      <c r="L35" s="36"/>
      <c r="M35" s="36"/>
      <c r="N35" s="36"/>
      <c r="O35" s="36"/>
      <c r="P35" s="36"/>
      <c r="Q35" s="36"/>
    </row>
    <row r="36" spans="1:17" ht="30" x14ac:dyDescent="0.2">
      <c r="A36" s="238">
        <v>15</v>
      </c>
      <c r="B36" s="231" t="s">
        <v>34</v>
      </c>
      <c r="C36" s="111" t="e">
        <f>(C32/$O$32*C34)</f>
        <v>#DIV/0!</v>
      </c>
      <c r="D36" s="111" t="e">
        <f t="shared" ref="D36:N36" si="8">(D32/$O$32*D34)</f>
        <v>#DIV/0!</v>
      </c>
      <c r="E36" s="111" t="e">
        <f t="shared" si="8"/>
        <v>#DIV/0!</v>
      </c>
      <c r="F36" s="111" t="e">
        <f t="shared" si="8"/>
        <v>#DIV/0!</v>
      </c>
      <c r="G36" s="111" t="e">
        <f t="shared" si="8"/>
        <v>#DIV/0!</v>
      </c>
      <c r="H36" s="111" t="e">
        <f t="shared" si="8"/>
        <v>#DIV/0!</v>
      </c>
      <c r="I36" s="111" t="e">
        <f t="shared" si="8"/>
        <v>#DIV/0!</v>
      </c>
      <c r="J36" s="111" t="e">
        <f t="shared" si="8"/>
        <v>#DIV/0!</v>
      </c>
      <c r="K36" s="111" t="e">
        <f t="shared" si="8"/>
        <v>#DIV/0!</v>
      </c>
      <c r="L36" s="111" t="e">
        <f t="shared" si="8"/>
        <v>#DIV/0!</v>
      </c>
      <c r="M36" s="111" t="e">
        <f t="shared" si="8"/>
        <v>#DIV/0!</v>
      </c>
      <c r="N36" s="111" t="e">
        <f t="shared" si="8"/>
        <v>#DIV/0!</v>
      </c>
      <c r="O36" s="111" t="e">
        <f>ROUND(SUM(C36:N36),2)</f>
        <v>#DIV/0!</v>
      </c>
      <c r="P36" s="111"/>
      <c r="Q36" s="111"/>
    </row>
    <row r="37" spans="1:17" x14ac:dyDescent="0.2">
      <c r="A37" s="238"/>
      <c r="B37" s="51"/>
      <c r="C37" s="36"/>
      <c r="D37" s="36"/>
      <c r="E37" s="36"/>
      <c r="F37" s="36"/>
      <c r="G37" s="36"/>
      <c r="H37" s="36"/>
      <c r="I37" s="36"/>
      <c r="J37" s="36"/>
      <c r="K37" s="36"/>
      <c r="L37" s="36"/>
      <c r="M37" s="36"/>
      <c r="N37" s="36"/>
      <c r="O37" s="36"/>
      <c r="P37" s="36"/>
      <c r="Q37" s="36"/>
    </row>
    <row r="38" spans="1:17" x14ac:dyDescent="0.2">
      <c r="A38" s="237">
        <v>16</v>
      </c>
      <c r="B38" s="232" t="s">
        <v>29</v>
      </c>
      <c r="C38" s="52"/>
      <c r="D38" s="52"/>
      <c r="E38" s="52"/>
      <c r="F38" s="52"/>
      <c r="G38" s="52"/>
      <c r="H38" s="52"/>
      <c r="I38" s="52"/>
      <c r="J38" s="52"/>
      <c r="K38" s="52"/>
      <c r="L38" s="52"/>
      <c r="M38" s="52"/>
      <c r="N38" s="52"/>
      <c r="O38" s="53"/>
      <c r="P38" s="54"/>
      <c r="Q38" s="53"/>
    </row>
    <row r="39" spans="1:17" x14ac:dyDescent="0.2">
      <c r="A39" s="237">
        <v>17</v>
      </c>
      <c r="B39" s="227" t="s">
        <v>32</v>
      </c>
      <c r="C39" s="45">
        <f>SUM(C40:C44)</f>
        <v>0</v>
      </c>
      <c r="D39" s="45">
        <f>SUM(D40:D43)</f>
        <v>0</v>
      </c>
      <c r="E39" s="45">
        <f t="shared" ref="E39:M39" si="9">SUM(E40:E43)</f>
        <v>0</v>
      </c>
      <c r="F39" s="45">
        <f t="shared" si="9"/>
        <v>0</v>
      </c>
      <c r="G39" s="45">
        <f t="shared" si="9"/>
        <v>0</v>
      </c>
      <c r="H39" s="45">
        <f t="shared" si="9"/>
        <v>0</v>
      </c>
      <c r="I39" s="45">
        <f t="shared" si="9"/>
        <v>0</v>
      </c>
      <c r="J39" s="45">
        <f t="shared" si="9"/>
        <v>0</v>
      </c>
      <c r="K39" s="45">
        <f t="shared" si="9"/>
        <v>0</v>
      </c>
      <c r="L39" s="45">
        <f t="shared" si="9"/>
        <v>0</v>
      </c>
      <c r="M39" s="45">
        <f t="shared" si="9"/>
        <v>0</v>
      </c>
      <c r="N39" s="45">
        <f>SUM(N40:N43)</f>
        <v>0</v>
      </c>
      <c r="O39" s="12">
        <f t="shared" ref="O39:O47" si="10">SUM(C39:N39)</f>
        <v>0</v>
      </c>
      <c r="P39" s="44">
        <f>SUM(P40:P43)</f>
        <v>0</v>
      </c>
      <c r="Q39" s="12">
        <f t="shared" ref="Q39:Q47" si="11">O39+P39</f>
        <v>0</v>
      </c>
    </row>
    <row r="40" spans="1:17" x14ac:dyDescent="0.2">
      <c r="A40" s="237">
        <v>37</v>
      </c>
      <c r="B40" s="226" t="s">
        <v>128</v>
      </c>
      <c r="C40" s="45"/>
      <c r="D40" s="45"/>
      <c r="E40" s="45"/>
      <c r="F40" s="45"/>
      <c r="G40" s="45"/>
      <c r="H40" s="45"/>
      <c r="I40" s="45"/>
      <c r="J40" s="45"/>
      <c r="K40" s="45"/>
      <c r="L40" s="45"/>
      <c r="M40" s="45"/>
      <c r="N40" s="45"/>
      <c r="O40" s="12">
        <f t="shared" si="10"/>
        <v>0</v>
      </c>
      <c r="P40" s="12"/>
      <c r="Q40" s="12">
        <f t="shared" si="11"/>
        <v>0</v>
      </c>
    </row>
    <row r="41" spans="1:17" x14ac:dyDescent="0.2">
      <c r="A41" s="237">
        <v>38</v>
      </c>
      <c r="B41" s="226" t="s">
        <v>129</v>
      </c>
      <c r="C41" s="45"/>
      <c r="D41" s="45"/>
      <c r="E41" s="45"/>
      <c r="F41" s="45"/>
      <c r="G41" s="45"/>
      <c r="H41" s="45"/>
      <c r="I41" s="45"/>
      <c r="J41" s="45"/>
      <c r="K41" s="45"/>
      <c r="L41" s="45"/>
      <c r="M41" s="45"/>
      <c r="N41" s="45"/>
      <c r="O41" s="12">
        <f t="shared" si="10"/>
        <v>0</v>
      </c>
      <c r="P41" s="12"/>
      <c r="Q41" s="12">
        <f t="shared" si="11"/>
        <v>0</v>
      </c>
    </row>
    <row r="42" spans="1:17" x14ac:dyDescent="0.2">
      <c r="A42" s="237">
        <v>18</v>
      </c>
      <c r="B42" s="226" t="s">
        <v>30</v>
      </c>
      <c r="C42" s="45"/>
      <c r="D42" s="45"/>
      <c r="E42" s="45"/>
      <c r="F42" s="45"/>
      <c r="G42" s="45"/>
      <c r="H42" s="45"/>
      <c r="I42" s="45"/>
      <c r="J42" s="45"/>
      <c r="K42" s="45"/>
      <c r="L42" s="45"/>
      <c r="M42" s="45"/>
      <c r="N42" s="45"/>
      <c r="O42" s="12">
        <f t="shared" si="10"/>
        <v>0</v>
      </c>
      <c r="P42" s="12"/>
      <c r="Q42" s="12">
        <f t="shared" si="11"/>
        <v>0</v>
      </c>
    </row>
    <row r="43" spans="1:17" x14ac:dyDescent="0.2">
      <c r="A43" s="237">
        <v>19</v>
      </c>
      <c r="B43" s="226" t="s">
        <v>31</v>
      </c>
      <c r="C43" s="45"/>
      <c r="D43" s="45"/>
      <c r="E43" s="45"/>
      <c r="F43" s="45"/>
      <c r="G43" s="45"/>
      <c r="H43" s="45"/>
      <c r="I43" s="45"/>
      <c r="J43" s="45"/>
      <c r="K43" s="45"/>
      <c r="L43" s="45"/>
      <c r="M43" s="45"/>
      <c r="N43" s="45"/>
      <c r="O43" s="12">
        <f t="shared" si="10"/>
        <v>0</v>
      </c>
      <c r="P43" s="12"/>
      <c r="Q43" s="12">
        <f t="shared" si="11"/>
        <v>0</v>
      </c>
    </row>
    <row r="44" spans="1:17" x14ac:dyDescent="0.2">
      <c r="A44" s="237">
        <v>44</v>
      </c>
      <c r="B44" s="228" t="s">
        <v>168</v>
      </c>
      <c r="C44" s="45"/>
      <c r="D44" s="45"/>
      <c r="E44" s="45"/>
      <c r="F44" s="45"/>
      <c r="G44" s="45"/>
      <c r="H44" s="45"/>
      <c r="I44" s="45"/>
      <c r="J44" s="45"/>
      <c r="K44" s="45"/>
      <c r="L44" s="45"/>
      <c r="M44" s="45"/>
      <c r="N44" s="45"/>
      <c r="O44" s="12"/>
      <c r="P44" s="12"/>
      <c r="Q44" s="12"/>
    </row>
    <row r="45" spans="1:17" x14ac:dyDescent="0.2">
      <c r="A45" s="237">
        <v>20</v>
      </c>
      <c r="B45" s="227" t="s">
        <v>0</v>
      </c>
      <c r="C45" s="45"/>
      <c r="D45" s="45"/>
      <c r="E45" s="45"/>
      <c r="F45" s="45"/>
      <c r="G45" s="45"/>
      <c r="H45" s="45"/>
      <c r="I45" s="45"/>
      <c r="J45" s="45"/>
      <c r="K45" s="45"/>
      <c r="L45" s="45"/>
      <c r="M45" s="45"/>
      <c r="N45" s="45"/>
      <c r="O45" s="12">
        <f t="shared" si="10"/>
        <v>0</v>
      </c>
      <c r="P45" s="12"/>
      <c r="Q45" s="12">
        <f t="shared" si="11"/>
        <v>0</v>
      </c>
    </row>
    <row r="46" spans="1:17" x14ac:dyDescent="0.2">
      <c r="A46" s="237">
        <v>21</v>
      </c>
      <c r="B46" s="227" t="s">
        <v>20</v>
      </c>
      <c r="C46" s="45"/>
      <c r="D46" s="45"/>
      <c r="E46" s="45"/>
      <c r="F46" s="45"/>
      <c r="G46" s="45"/>
      <c r="H46" s="45"/>
      <c r="I46" s="45"/>
      <c r="J46" s="45"/>
      <c r="K46" s="45"/>
      <c r="L46" s="45"/>
      <c r="M46" s="45"/>
      <c r="N46" s="45"/>
      <c r="O46" s="12">
        <f t="shared" si="10"/>
        <v>0</v>
      </c>
      <c r="P46" s="12"/>
      <c r="Q46" s="12">
        <f t="shared" si="11"/>
        <v>0</v>
      </c>
    </row>
    <row r="47" spans="1:17" x14ac:dyDescent="0.2">
      <c r="A47" s="237">
        <v>41</v>
      </c>
      <c r="B47" s="228" t="s">
        <v>3</v>
      </c>
      <c r="C47" s="45"/>
      <c r="D47" s="45"/>
      <c r="E47" s="45"/>
      <c r="F47" s="45"/>
      <c r="G47" s="45"/>
      <c r="H47" s="45"/>
      <c r="I47" s="45"/>
      <c r="J47" s="45"/>
      <c r="K47" s="45"/>
      <c r="L47" s="45"/>
      <c r="M47" s="45"/>
      <c r="N47" s="45"/>
      <c r="O47" s="12">
        <f t="shared" si="10"/>
        <v>0</v>
      </c>
      <c r="P47" s="12"/>
      <c r="Q47" s="12">
        <f t="shared" si="11"/>
        <v>0</v>
      </c>
    </row>
    <row r="48" spans="1:17" x14ac:dyDescent="0.2">
      <c r="A48" s="237">
        <v>42</v>
      </c>
      <c r="B48" s="228" t="s">
        <v>167</v>
      </c>
      <c r="C48" s="36"/>
      <c r="D48" s="36"/>
      <c r="E48" s="36"/>
      <c r="F48" s="36"/>
      <c r="G48" s="36"/>
      <c r="H48" s="36"/>
      <c r="I48" s="36"/>
      <c r="J48" s="36"/>
      <c r="K48" s="36"/>
      <c r="L48" s="36"/>
      <c r="M48" s="36"/>
      <c r="N48" s="36"/>
      <c r="O48" s="55"/>
      <c r="P48" s="55"/>
      <c r="Q48" s="55"/>
    </row>
    <row r="49" spans="1:17" x14ac:dyDescent="0.2">
      <c r="A49" s="237">
        <v>43</v>
      </c>
      <c r="B49" s="233" t="s">
        <v>154</v>
      </c>
      <c r="C49" s="36"/>
      <c r="D49" s="36"/>
      <c r="E49" s="36"/>
      <c r="F49" s="36"/>
      <c r="G49" s="36"/>
      <c r="H49" s="36"/>
      <c r="I49" s="36"/>
      <c r="J49" s="36"/>
      <c r="K49" s="36"/>
      <c r="L49" s="36"/>
      <c r="M49" s="36"/>
      <c r="N49" s="36"/>
      <c r="O49" s="55"/>
      <c r="P49" s="55"/>
      <c r="Q49" s="55"/>
    </row>
    <row r="50" spans="1:17" ht="30" x14ac:dyDescent="0.2">
      <c r="A50" s="238">
        <v>22</v>
      </c>
      <c r="B50" s="234" t="s">
        <v>113</v>
      </c>
      <c r="C50" s="112">
        <f>SUM(C39,C44,C45,C46:C49)</f>
        <v>0</v>
      </c>
      <c r="D50" s="112">
        <f t="shared" ref="D50:N50" si="12">SUM(D39,D44,D45,D46:D49)</f>
        <v>0</v>
      </c>
      <c r="E50" s="112">
        <f t="shared" si="12"/>
        <v>0</v>
      </c>
      <c r="F50" s="112">
        <f t="shared" si="12"/>
        <v>0</v>
      </c>
      <c r="G50" s="112">
        <f t="shared" si="12"/>
        <v>0</v>
      </c>
      <c r="H50" s="112">
        <f t="shared" si="12"/>
        <v>0</v>
      </c>
      <c r="I50" s="112">
        <f t="shared" si="12"/>
        <v>0</v>
      </c>
      <c r="J50" s="112">
        <f t="shared" si="12"/>
        <v>0</v>
      </c>
      <c r="K50" s="112">
        <f t="shared" si="12"/>
        <v>0</v>
      </c>
      <c r="L50" s="112">
        <f t="shared" si="12"/>
        <v>0</v>
      </c>
      <c r="M50" s="112">
        <f t="shared" si="12"/>
        <v>0</v>
      </c>
      <c r="N50" s="112">
        <f t="shared" si="12"/>
        <v>0</v>
      </c>
      <c r="O50" s="112">
        <f>SUM(C50:N50)</f>
        <v>0</v>
      </c>
      <c r="P50" s="112">
        <f>SUM(P39,P44,P45,P46:P49)</f>
        <v>0</v>
      </c>
      <c r="Q50" s="112">
        <f>SUM(Q39,Q44,Q45,Q46:Q49)</f>
        <v>0</v>
      </c>
    </row>
    <row r="51" spans="1:17" x14ac:dyDescent="0.2">
      <c r="A51" s="238"/>
      <c r="B51" s="50"/>
      <c r="C51" s="36"/>
      <c r="D51" s="36"/>
      <c r="E51" s="36"/>
      <c r="F51" s="36"/>
      <c r="G51" s="36"/>
      <c r="H51" s="36"/>
      <c r="I51" s="36"/>
      <c r="J51" s="36"/>
      <c r="K51" s="36"/>
      <c r="L51" s="36"/>
      <c r="M51" s="36"/>
      <c r="N51" s="36"/>
      <c r="O51" s="36"/>
      <c r="P51" s="36"/>
      <c r="Q51" s="36"/>
    </row>
    <row r="52" spans="1:17" x14ac:dyDescent="0.2">
      <c r="A52" s="238">
        <v>23</v>
      </c>
      <c r="B52" s="231" t="s">
        <v>63</v>
      </c>
      <c r="C52" s="111">
        <f>(15/2)/360*12</f>
        <v>0.25</v>
      </c>
      <c r="D52" s="111">
        <f>(30+15)/2/360*12</f>
        <v>0.75</v>
      </c>
      <c r="E52" s="111">
        <f>(30+60)/2/360*12</f>
        <v>1.5</v>
      </c>
      <c r="F52" s="111">
        <f>(60+90)/2/360*12</f>
        <v>2.5</v>
      </c>
      <c r="G52" s="111">
        <f>(90+180)/2/360*12</f>
        <v>4.5</v>
      </c>
      <c r="H52" s="111">
        <f>(180+360)/2/360*12</f>
        <v>9</v>
      </c>
      <c r="I52" s="111">
        <f>(360+720)/2/360*12</f>
        <v>18</v>
      </c>
      <c r="J52" s="111">
        <f>(720+1080)/2/360*12</f>
        <v>30</v>
      </c>
      <c r="K52" s="111">
        <f>(1080+1440)/2/360*12</f>
        <v>42</v>
      </c>
      <c r="L52" s="111">
        <f>(1440+1800)/2/360*12</f>
        <v>54</v>
      </c>
      <c r="M52" s="111" t="s">
        <v>50</v>
      </c>
      <c r="N52" s="111" t="s">
        <v>56</v>
      </c>
      <c r="O52" s="111" t="s">
        <v>90</v>
      </c>
      <c r="P52" s="111"/>
      <c r="Q52" s="111"/>
    </row>
    <row r="53" spans="1:17" x14ac:dyDescent="0.2">
      <c r="A53" s="238"/>
      <c r="B53" s="51"/>
      <c r="C53" s="36"/>
      <c r="D53" s="36"/>
      <c r="E53" s="36"/>
      <c r="F53" s="36"/>
      <c r="G53" s="36"/>
      <c r="H53" s="36"/>
      <c r="I53" s="36"/>
      <c r="J53" s="36"/>
      <c r="K53" s="36"/>
      <c r="L53" s="36"/>
      <c r="M53" s="36"/>
      <c r="N53" s="36"/>
      <c r="O53" s="36"/>
      <c r="P53" s="36"/>
      <c r="Q53" s="36"/>
    </row>
    <row r="54" spans="1:17" ht="30" x14ac:dyDescent="0.2">
      <c r="A54" s="238">
        <v>24</v>
      </c>
      <c r="B54" s="231" t="s">
        <v>33</v>
      </c>
      <c r="C54" s="111" t="e">
        <f>(C50/$O$50*C52)</f>
        <v>#DIV/0!</v>
      </c>
      <c r="D54" s="111" t="e">
        <f t="shared" ref="D54:N54" si="13">(D50/$O$50*D52)</f>
        <v>#DIV/0!</v>
      </c>
      <c r="E54" s="111" t="e">
        <f t="shared" si="13"/>
        <v>#DIV/0!</v>
      </c>
      <c r="F54" s="111" t="e">
        <f t="shared" si="13"/>
        <v>#DIV/0!</v>
      </c>
      <c r="G54" s="111" t="e">
        <f t="shared" si="13"/>
        <v>#DIV/0!</v>
      </c>
      <c r="H54" s="111" t="e">
        <f t="shared" si="13"/>
        <v>#DIV/0!</v>
      </c>
      <c r="I54" s="111" t="e">
        <f t="shared" si="13"/>
        <v>#DIV/0!</v>
      </c>
      <c r="J54" s="111" t="e">
        <f t="shared" si="13"/>
        <v>#DIV/0!</v>
      </c>
      <c r="K54" s="111" t="e">
        <f t="shared" si="13"/>
        <v>#DIV/0!</v>
      </c>
      <c r="L54" s="111" t="e">
        <f t="shared" si="13"/>
        <v>#DIV/0!</v>
      </c>
      <c r="M54" s="111" t="e">
        <f t="shared" si="13"/>
        <v>#DIV/0!</v>
      </c>
      <c r="N54" s="111" t="e">
        <f t="shared" si="13"/>
        <v>#DIV/0!</v>
      </c>
      <c r="O54" s="111" t="e">
        <f>ROUND(SUM(C54:N54),2)</f>
        <v>#DIV/0!</v>
      </c>
      <c r="P54" s="111"/>
      <c r="Q54" s="111"/>
    </row>
    <row r="55" spans="1:17" x14ac:dyDescent="0.2">
      <c r="A55" s="238"/>
      <c r="B55" s="56"/>
      <c r="C55" s="36"/>
      <c r="D55" s="36"/>
      <c r="E55" s="36"/>
      <c r="F55" s="36"/>
      <c r="G55" s="36"/>
      <c r="H55" s="36"/>
      <c r="I55" s="36"/>
      <c r="J55" s="36"/>
      <c r="K55" s="36"/>
      <c r="L55" s="36"/>
      <c r="M55" s="36"/>
      <c r="N55" s="36"/>
      <c r="O55" s="36"/>
      <c r="P55" s="36"/>
      <c r="Q55" s="36"/>
    </row>
    <row r="56" spans="1:17" ht="30" x14ac:dyDescent="0.2">
      <c r="A56" s="238">
        <v>27</v>
      </c>
      <c r="B56" s="230" t="s">
        <v>87</v>
      </c>
      <c r="C56" s="109"/>
      <c r="D56" s="109"/>
      <c r="E56" s="109"/>
      <c r="F56" s="109"/>
      <c r="G56" s="109"/>
      <c r="H56" s="109"/>
      <c r="I56" s="109"/>
      <c r="J56" s="109"/>
      <c r="K56" s="109"/>
      <c r="L56" s="109"/>
      <c r="M56" s="109"/>
      <c r="N56" s="109"/>
      <c r="O56" s="109">
        <f>SUM(C56:N56)</f>
        <v>0</v>
      </c>
      <c r="P56" s="109"/>
      <c r="Q56" s="109">
        <f>O56+P56</f>
        <v>0</v>
      </c>
    </row>
    <row r="57" spans="1:17" x14ac:dyDescent="0.2">
      <c r="A57" s="238"/>
      <c r="B57" s="56"/>
      <c r="C57" s="36"/>
      <c r="D57" s="36"/>
      <c r="E57" s="36"/>
      <c r="F57" s="36"/>
      <c r="G57" s="36"/>
      <c r="H57" s="36"/>
      <c r="I57" s="36"/>
      <c r="J57" s="36"/>
      <c r="K57" s="36"/>
      <c r="L57" s="36"/>
      <c r="M57" s="36"/>
      <c r="N57" s="36"/>
      <c r="O57" s="36"/>
      <c r="P57" s="36"/>
      <c r="Q57" s="36"/>
    </row>
    <row r="58" spans="1:17" ht="32.25" customHeight="1" x14ac:dyDescent="0.2">
      <c r="A58" s="238">
        <v>28</v>
      </c>
      <c r="B58" s="230" t="s">
        <v>114</v>
      </c>
      <c r="C58" s="109"/>
      <c r="D58" s="109"/>
      <c r="E58" s="109"/>
      <c r="F58" s="109"/>
      <c r="G58" s="109"/>
      <c r="H58" s="109"/>
      <c r="I58" s="109"/>
      <c r="J58" s="109"/>
      <c r="K58" s="109"/>
      <c r="L58" s="109"/>
      <c r="M58" s="109"/>
      <c r="N58" s="109"/>
      <c r="O58" s="109">
        <f>SUM(C58:N58)</f>
        <v>0</v>
      </c>
      <c r="P58" s="109"/>
      <c r="Q58" s="109">
        <f>O58+P58</f>
        <v>0</v>
      </c>
    </row>
    <row r="59" spans="1:17" x14ac:dyDescent="0.2">
      <c r="A59" s="238"/>
      <c r="B59" s="57"/>
      <c r="C59" s="36"/>
      <c r="D59" s="36"/>
      <c r="E59" s="36"/>
      <c r="F59" s="36"/>
      <c r="G59" s="36"/>
      <c r="H59" s="36"/>
      <c r="I59" s="36"/>
      <c r="J59" s="36"/>
      <c r="K59" s="36"/>
      <c r="L59" s="36"/>
      <c r="M59" s="36"/>
      <c r="N59" s="36"/>
      <c r="O59" s="36"/>
      <c r="P59" s="36"/>
      <c r="Q59" s="36"/>
    </row>
    <row r="60" spans="1:17" x14ac:dyDescent="0.2">
      <c r="A60" s="252">
        <v>25</v>
      </c>
      <c r="B60" s="235" t="s">
        <v>53</v>
      </c>
      <c r="C60" s="58"/>
      <c r="D60" s="59"/>
      <c r="E60" s="60"/>
      <c r="F60" s="36"/>
      <c r="G60" s="36"/>
      <c r="H60" s="36"/>
      <c r="I60" s="36"/>
      <c r="J60" s="36"/>
      <c r="K60" s="36"/>
      <c r="L60" s="36"/>
      <c r="M60" s="36"/>
      <c r="N60" s="36"/>
      <c r="O60" s="36"/>
      <c r="P60" s="36"/>
      <c r="Q60" s="36"/>
    </row>
    <row r="61" spans="1:17" x14ac:dyDescent="0.2">
      <c r="A61" s="252"/>
      <c r="B61" s="236" t="s">
        <v>163</v>
      </c>
      <c r="C61" s="36" t="e">
        <f>ABS(C71)*C72*C73</f>
        <v>#DIV/0!</v>
      </c>
      <c r="D61" s="61" t="s">
        <v>135</v>
      </c>
      <c r="E61" s="55"/>
      <c r="F61" s="62"/>
      <c r="G61" s="36"/>
      <c r="H61" s="36"/>
      <c r="I61" s="36"/>
      <c r="J61" s="36"/>
      <c r="K61" s="36"/>
      <c r="L61" s="36"/>
      <c r="M61" s="36"/>
      <c r="N61" s="36"/>
      <c r="O61" s="36"/>
      <c r="P61" s="36"/>
      <c r="Q61" s="36"/>
    </row>
    <row r="62" spans="1:17" x14ac:dyDescent="0.2">
      <c r="A62" s="26"/>
      <c r="B62" s="63"/>
      <c r="C62" s="36"/>
      <c r="D62" s="36"/>
      <c r="E62" s="55"/>
      <c r="F62" s="36"/>
      <c r="G62" s="36"/>
      <c r="H62" s="36"/>
      <c r="I62" s="36"/>
      <c r="J62" s="36"/>
      <c r="K62" s="36"/>
      <c r="L62" s="36"/>
      <c r="M62" s="36"/>
      <c r="N62" s="36"/>
      <c r="O62" s="36"/>
      <c r="P62" s="36"/>
      <c r="Q62" s="36"/>
    </row>
    <row r="63" spans="1:17" x14ac:dyDescent="0.2">
      <c r="A63" s="26"/>
      <c r="B63" s="64" t="s">
        <v>52</v>
      </c>
      <c r="C63" s="36"/>
      <c r="D63" s="36"/>
      <c r="E63" s="55"/>
      <c r="F63" s="36"/>
      <c r="G63" s="36"/>
      <c r="H63" s="36"/>
      <c r="I63" s="36"/>
      <c r="J63" s="36"/>
      <c r="K63" s="36"/>
      <c r="L63" s="36"/>
      <c r="M63" s="36"/>
      <c r="N63" s="36"/>
      <c r="O63" s="36"/>
      <c r="P63" s="36"/>
      <c r="Q63" s="36"/>
    </row>
    <row r="64" spans="1:17" x14ac:dyDescent="0.2">
      <c r="A64" s="26"/>
      <c r="B64" s="65" t="s">
        <v>46</v>
      </c>
      <c r="C64" s="66" t="e">
        <f>O36/12</f>
        <v>#DIV/0!</v>
      </c>
      <c r="D64" s="61" t="s">
        <v>72</v>
      </c>
      <c r="E64" s="55"/>
      <c r="F64" s="66"/>
      <c r="G64" s="36"/>
      <c r="H64" s="36"/>
      <c r="I64" s="36"/>
      <c r="J64" s="36"/>
      <c r="K64" s="36"/>
      <c r="L64" s="36"/>
      <c r="M64" s="36"/>
      <c r="N64" s="36"/>
      <c r="O64" s="36"/>
      <c r="P64" s="36"/>
      <c r="Q64" s="36"/>
    </row>
    <row r="65" spans="1:17" x14ac:dyDescent="0.2">
      <c r="A65" s="26"/>
      <c r="B65" s="65" t="s">
        <v>47</v>
      </c>
      <c r="C65" s="66" t="e">
        <f>O54/12</f>
        <v>#DIV/0!</v>
      </c>
      <c r="D65" s="61" t="s">
        <v>72</v>
      </c>
      <c r="E65" s="55"/>
      <c r="F65" s="66"/>
      <c r="G65" s="36"/>
      <c r="H65" s="36"/>
      <c r="I65" s="36"/>
      <c r="J65" s="36"/>
      <c r="K65" s="36"/>
      <c r="L65" s="36"/>
      <c r="M65" s="36"/>
      <c r="N65" s="36"/>
      <c r="O65" s="36"/>
      <c r="P65" s="36"/>
      <c r="Q65" s="36"/>
    </row>
    <row r="66" spans="1:17" x14ac:dyDescent="0.2">
      <c r="A66" s="26"/>
      <c r="B66" s="67" t="s">
        <v>143</v>
      </c>
      <c r="C66" s="66" t="e">
        <f>O58/O56</f>
        <v>#DIV/0!</v>
      </c>
      <c r="D66" s="68"/>
      <c r="E66" s="55"/>
      <c r="F66" s="66"/>
      <c r="G66" s="36"/>
      <c r="H66" s="36"/>
      <c r="I66" s="36"/>
      <c r="J66" s="36"/>
      <c r="K66" s="36"/>
      <c r="L66" s="36"/>
      <c r="M66" s="36"/>
      <c r="N66" s="36"/>
      <c r="O66" s="36"/>
      <c r="P66" s="36"/>
      <c r="Q66" s="36"/>
    </row>
    <row r="67" spans="1:17" x14ac:dyDescent="0.2">
      <c r="A67" s="26"/>
      <c r="B67" s="65" t="s">
        <v>48</v>
      </c>
      <c r="C67" s="66">
        <f>O56</f>
        <v>0</v>
      </c>
      <c r="D67" s="61" t="s">
        <v>135</v>
      </c>
      <c r="E67" s="55"/>
      <c r="F67" s="66"/>
      <c r="G67" s="36"/>
      <c r="H67" s="36"/>
      <c r="I67" s="36"/>
      <c r="J67" s="36"/>
      <c r="K67" s="36"/>
      <c r="L67" s="36"/>
      <c r="M67" s="36"/>
      <c r="N67" s="36"/>
      <c r="O67" s="36"/>
      <c r="P67" s="36"/>
      <c r="Q67" s="36"/>
    </row>
    <row r="68" spans="1:17" x14ac:dyDescent="0.2">
      <c r="A68" s="26"/>
      <c r="B68" s="65" t="s">
        <v>49</v>
      </c>
      <c r="C68" s="119"/>
      <c r="D68" s="68"/>
      <c r="E68" s="55"/>
      <c r="F68" s="69"/>
      <c r="G68" s="36"/>
      <c r="H68" s="36"/>
      <c r="I68" s="36"/>
      <c r="J68" s="36"/>
      <c r="K68" s="36"/>
      <c r="L68" s="36"/>
      <c r="M68" s="36"/>
      <c r="N68" s="36"/>
      <c r="O68" s="36"/>
      <c r="P68" s="36"/>
      <c r="Q68" s="36"/>
    </row>
    <row r="69" spans="1:17" x14ac:dyDescent="0.2">
      <c r="A69" s="26"/>
      <c r="B69" s="65" t="s">
        <v>51</v>
      </c>
      <c r="C69" s="119"/>
      <c r="D69" s="68"/>
      <c r="E69" s="55"/>
      <c r="F69" s="69"/>
      <c r="G69" s="36"/>
      <c r="H69" s="36"/>
      <c r="I69" s="36"/>
      <c r="J69" s="36"/>
      <c r="K69" s="36"/>
      <c r="L69" s="36"/>
      <c r="M69" s="36"/>
      <c r="N69" s="36"/>
      <c r="O69" s="36"/>
      <c r="P69" s="36"/>
      <c r="Q69" s="36"/>
    </row>
    <row r="70" spans="1:17" x14ac:dyDescent="0.2">
      <c r="A70" s="26"/>
      <c r="B70" s="65"/>
      <c r="C70" s="66"/>
      <c r="D70" s="68"/>
      <c r="E70" s="55"/>
      <c r="F70" s="66"/>
      <c r="G70" s="36"/>
      <c r="H70" s="36"/>
      <c r="I70" s="36"/>
      <c r="J70" s="36"/>
      <c r="K70" s="36"/>
      <c r="L70" s="36"/>
      <c r="M70" s="36"/>
      <c r="N70" s="36"/>
      <c r="O70" s="36"/>
      <c r="P70" s="36"/>
      <c r="Q70" s="36"/>
    </row>
    <row r="71" spans="1:17" x14ac:dyDescent="0.2">
      <c r="A71" s="26"/>
      <c r="B71" s="65" t="s">
        <v>144</v>
      </c>
      <c r="C71" s="66" t="e">
        <f>(C64-(C65*C66))</f>
        <v>#DIV/0!</v>
      </c>
      <c r="D71" s="61" t="s">
        <v>72</v>
      </c>
      <c r="E71" s="55"/>
      <c r="F71" s="66"/>
      <c r="G71" s="36"/>
      <c r="H71" s="36"/>
      <c r="I71" s="36"/>
      <c r="J71" s="36"/>
      <c r="K71" s="36"/>
      <c r="L71" s="36"/>
      <c r="M71" s="36"/>
      <c r="N71" s="36"/>
      <c r="O71" s="36"/>
      <c r="P71" s="36"/>
      <c r="Q71" s="36"/>
    </row>
    <row r="72" spans="1:17" x14ac:dyDescent="0.2">
      <c r="A72" s="26"/>
      <c r="B72" s="65" t="s">
        <v>54</v>
      </c>
      <c r="C72" s="66">
        <f>C67</f>
        <v>0</v>
      </c>
      <c r="D72" s="61" t="s">
        <v>135</v>
      </c>
      <c r="E72" s="55"/>
      <c r="F72" s="70"/>
      <c r="G72" s="36"/>
      <c r="H72" s="36"/>
      <c r="I72" s="36"/>
      <c r="J72" s="36"/>
      <c r="K72" s="36"/>
      <c r="L72" s="36"/>
      <c r="M72" s="36"/>
      <c r="N72" s="36"/>
      <c r="O72" s="36"/>
      <c r="P72" s="36"/>
      <c r="Q72" s="36"/>
    </row>
    <row r="73" spans="1:17" x14ac:dyDescent="0.2">
      <c r="A73" s="26"/>
      <c r="B73" s="65" t="s">
        <v>55</v>
      </c>
      <c r="C73" s="71">
        <f>(C69/100)/(1+(C68/100))</f>
        <v>0</v>
      </c>
      <c r="D73" s="61"/>
      <c r="E73" s="55"/>
      <c r="F73" s="71"/>
      <c r="G73" s="36"/>
      <c r="H73" s="36"/>
      <c r="I73" s="36"/>
      <c r="J73" s="36"/>
      <c r="K73" s="36"/>
      <c r="L73" s="36"/>
      <c r="M73" s="36"/>
      <c r="N73" s="36"/>
      <c r="O73" s="36"/>
      <c r="P73" s="36"/>
      <c r="Q73" s="36"/>
    </row>
    <row r="74" spans="1:17" x14ac:dyDescent="0.2">
      <c r="A74" s="26"/>
      <c r="B74" s="72"/>
      <c r="C74" s="73"/>
      <c r="D74" s="74"/>
      <c r="E74" s="75"/>
      <c r="F74" s="36"/>
      <c r="G74" s="36"/>
      <c r="H74" s="36"/>
      <c r="I74" s="36"/>
      <c r="J74" s="36"/>
      <c r="K74" s="36"/>
      <c r="L74" s="36"/>
      <c r="M74" s="36"/>
      <c r="N74" s="36"/>
      <c r="O74" s="36"/>
      <c r="P74" s="36"/>
      <c r="Q74" s="36"/>
    </row>
    <row r="75" spans="1:17" x14ac:dyDescent="0.2">
      <c r="A75" s="26"/>
      <c r="B75" s="76"/>
      <c r="C75" s="77"/>
      <c r="D75" s="78"/>
      <c r="E75" s="36"/>
      <c r="F75" s="36"/>
      <c r="G75" s="36"/>
      <c r="H75" s="36"/>
      <c r="I75" s="36"/>
      <c r="J75" s="36"/>
      <c r="K75" s="36"/>
      <c r="L75" s="36"/>
      <c r="M75" s="36"/>
      <c r="N75" s="36"/>
      <c r="O75" s="36"/>
      <c r="P75" s="36"/>
      <c r="Q75" s="36"/>
    </row>
    <row r="76" spans="1:17" x14ac:dyDescent="0.2">
      <c r="B76" s="80"/>
      <c r="C76" s="81"/>
      <c r="D76" s="82"/>
      <c r="P76" s="36"/>
      <c r="Q76" s="36"/>
    </row>
    <row r="77" spans="1:17" x14ac:dyDescent="0.2">
      <c r="B77" s="80"/>
      <c r="C77" s="83"/>
      <c r="D77" s="82"/>
    </row>
    <row r="78" spans="1:17" x14ac:dyDescent="0.2">
      <c r="B78" s="80"/>
      <c r="C78" s="84"/>
      <c r="D78" s="82"/>
    </row>
  </sheetData>
  <mergeCells count="2">
    <mergeCell ref="A60:A61"/>
    <mergeCell ref="A6:A7"/>
  </mergeCells>
  <phoneticPr fontId="2" type="noConversion"/>
  <pageMargins left="0.11" right="0.61" top="0.27" bottom="0.25" header="0" footer="0"/>
  <pageSetup paperSize="7" scale="60" orientation="landscape" r:id="rId1"/>
  <headerFooter alignWithMargins="0"/>
  <ignoredErrors>
    <ignoredError sqref="O16" formula="1"/>
  </ignoredError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3AD19-2DE9-4231-BF17-6CB2F06D5C29}">
  <dimension ref="A1:R78"/>
  <sheetViews>
    <sheetView topLeftCell="A16" zoomScaleNormal="100" workbookViewId="0">
      <selection activeCell="B25" sqref="B25:B27"/>
    </sheetView>
  </sheetViews>
  <sheetFormatPr baseColWidth="10" defaultColWidth="11.42578125" defaultRowHeight="15" x14ac:dyDescent="0.2"/>
  <cols>
    <col min="1" max="1" width="11.140625" style="79" customWidth="1"/>
    <col min="2" max="2" width="58.85546875" style="37" customWidth="1"/>
    <col min="3" max="3" width="9.5703125" style="37" bestFit="1" customWidth="1"/>
    <col min="4" max="4" width="10.5703125" style="37" bestFit="1" customWidth="1"/>
    <col min="5" max="5" width="10.5703125" style="37" customWidth="1"/>
    <col min="6" max="6" width="10.5703125" style="37" bestFit="1" customWidth="1"/>
    <col min="7" max="7" width="11.5703125" style="37" bestFit="1" customWidth="1"/>
    <col min="8" max="8" width="12.5703125" style="37" bestFit="1" customWidth="1"/>
    <col min="9" max="9" width="9.42578125" style="37" customWidth="1"/>
    <col min="10" max="12" width="9.42578125" style="37" bestFit="1" customWidth="1"/>
    <col min="13" max="13" width="13.5703125" style="37" bestFit="1" customWidth="1"/>
    <col min="14" max="14" width="16.42578125" style="37" bestFit="1" customWidth="1"/>
    <col min="15" max="17" width="11" style="37" customWidth="1"/>
    <col min="18" max="16384" width="11.42578125" style="37"/>
  </cols>
  <sheetData>
    <row r="1" spans="1:18" ht="15.75" x14ac:dyDescent="0.2">
      <c r="A1" s="26"/>
      <c r="B1" s="108" t="s">
        <v>179</v>
      </c>
      <c r="C1" s="36"/>
      <c r="D1" s="36"/>
      <c r="E1" s="36"/>
      <c r="F1" s="36"/>
      <c r="G1" s="36"/>
      <c r="H1" s="36"/>
      <c r="I1" s="36"/>
      <c r="J1" s="36"/>
      <c r="K1" s="36"/>
      <c r="L1" s="36"/>
      <c r="M1" s="36"/>
      <c r="N1" s="36"/>
      <c r="O1" s="36"/>
      <c r="P1" s="36"/>
      <c r="Q1" s="36"/>
    </row>
    <row r="2" spans="1:18" ht="15.75" x14ac:dyDescent="0.2">
      <c r="A2" s="26"/>
      <c r="B2" s="108" t="s">
        <v>175</v>
      </c>
      <c r="C2" s="36"/>
      <c r="D2" s="36"/>
      <c r="E2" s="36"/>
      <c r="F2" s="36"/>
      <c r="G2" s="36"/>
      <c r="H2" s="36"/>
      <c r="I2" s="36"/>
      <c r="J2" s="36"/>
      <c r="K2" s="36"/>
      <c r="L2" s="36"/>
      <c r="M2" s="36"/>
      <c r="N2" s="36"/>
      <c r="O2" s="36"/>
      <c r="P2" s="36"/>
      <c r="Q2" s="36"/>
    </row>
    <row r="3" spans="1:18" x14ac:dyDescent="0.2">
      <c r="A3" s="26"/>
      <c r="B3" s="38" t="s">
        <v>141</v>
      </c>
      <c r="C3" s="36"/>
      <c r="D3" s="36"/>
      <c r="E3" s="36"/>
      <c r="F3" s="36"/>
      <c r="G3" s="36"/>
      <c r="H3" s="36"/>
      <c r="I3" s="36"/>
      <c r="J3" s="36"/>
      <c r="K3" s="36"/>
      <c r="L3" s="36"/>
      <c r="M3" s="36"/>
      <c r="N3" s="36"/>
      <c r="O3" s="36"/>
      <c r="P3" s="36"/>
      <c r="Q3" s="36"/>
    </row>
    <row r="4" spans="1:18" x14ac:dyDescent="0.25">
      <c r="A4" s="26"/>
      <c r="B4" s="4" t="s">
        <v>142</v>
      </c>
      <c r="C4" s="36"/>
      <c r="D4" s="36"/>
      <c r="E4" s="36"/>
      <c r="F4" s="36"/>
      <c r="G4" s="36"/>
      <c r="H4" s="36"/>
      <c r="I4" s="36"/>
      <c r="J4" s="36"/>
      <c r="K4" s="36"/>
      <c r="L4" s="36"/>
      <c r="M4" s="36"/>
      <c r="N4" s="36"/>
      <c r="O4" s="36"/>
      <c r="P4" s="36"/>
      <c r="Q4" s="36"/>
    </row>
    <row r="5" spans="1:18" ht="15.75" thickBot="1" x14ac:dyDescent="0.25">
      <c r="A5" s="26"/>
      <c r="B5" s="35" t="s">
        <v>121</v>
      </c>
      <c r="C5" s="36"/>
      <c r="D5" s="36"/>
      <c r="E5" s="36"/>
      <c r="F5" s="36"/>
      <c r="G5" s="36"/>
      <c r="H5" s="36"/>
      <c r="I5" s="36"/>
      <c r="J5" s="36"/>
      <c r="K5" s="36"/>
      <c r="L5" s="36"/>
      <c r="M5" s="36"/>
      <c r="N5" s="36"/>
      <c r="O5" s="36"/>
      <c r="P5" s="36"/>
      <c r="Q5" s="36"/>
      <c r="R5" s="39"/>
    </row>
    <row r="6" spans="1:18" x14ac:dyDescent="0.2">
      <c r="A6" s="248" t="s">
        <v>186</v>
      </c>
      <c r="B6" s="99"/>
      <c r="C6" s="100"/>
      <c r="D6" s="100"/>
      <c r="E6" s="100"/>
      <c r="F6" s="100"/>
      <c r="G6" s="100"/>
      <c r="H6" s="100"/>
      <c r="I6" s="100"/>
      <c r="J6" s="100"/>
      <c r="K6" s="100"/>
      <c r="L6" s="100"/>
      <c r="M6" s="100"/>
      <c r="N6" s="101" t="s">
        <v>17</v>
      </c>
      <c r="O6" s="102"/>
      <c r="P6" s="103"/>
      <c r="Q6" s="102"/>
      <c r="R6" s="39"/>
    </row>
    <row r="7" spans="1:18" x14ac:dyDescent="0.2">
      <c r="A7" s="253"/>
      <c r="B7" s="104"/>
      <c r="C7" s="105" t="s">
        <v>6</v>
      </c>
      <c r="D7" s="105" t="s">
        <v>7</v>
      </c>
      <c r="E7" s="105" t="s">
        <v>8</v>
      </c>
      <c r="F7" s="105" t="s">
        <v>9</v>
      </c>
      <c r="G7" s="105" t="s">
        <v>10</v>
      </c>
      <c r="H7" s="105" t="s">
        <v>11</v>
      </c>
      <c r="I7" s="105" t="s">
        <v>12</v>
      </c>
      <c r="J7" s="105" t="s">
        <v>13</v>
      </c>
      <c r="K7" s="105" t="s">
        <v>14</v>
      </c>
      <c r="L7" s="105" t="s">
        <v>15</v>
      </c>
      <c r="M7" s="105" t="s">
        <v>16</v>
      </c>
      <c r="N7" s="105" t="s">
        <v>18</v>
      </c>
      <c r="O7" s="106" t="s">
        <v>2</v>
      </c>
      <c r="P7" s="107" t="s">
        <v>120</v>
      </c>
      <c r="Q7" s="106" t="s">
        <v>130</v>
      </c>
      <c r="R7" s="39"/>
    </row>
    <row r="8" spans="1:18" x14ac:dyDescent="0.2">
      <c r="A8" s="238"/>
      <c r="B8" s="223"/>
      <c r="C8" s="28"/>
      <c r="D8" s="28"/>
      <c r="E8" s="28"/>
      <c r="F8" s="28"/>
      <c r="G8" s="28"/>
      <c r="H8" s="28"/>
      <c r="I8" s="28"/>
      <c r="J8" s="28"/>
      <c r="K8" s="28"/>
      <c r="L8" s="28"/>
      <c r="M8" s="28"/>
      <c r="N8" s="28"/>
      <c r="O8" s="40"/>
      <c r="P8" s="41"/>
      <c r="Q8" s="40"/>
      <c r="R8" s="39"/>
    </row>
    <row r="9" spans="1:18" x14ac:dyDescent="0.2">
      <c r="A9" s="237"/>
      <c r="B9" s="224" t="s">
        <v>28</v>
      </c>
      <c r="C9" s="28"/>
      <c r="D9" s="28"/>
      <c r="E9" s="28"/>
      <c r="F9" s="28"/>
      <c r="G9" s="28"/>
      <c r="H9" s="28"/>
      <c r="I9" s="28"/>
      <c r="J9" s="28"/>
      <c r="K9" s="28"/>
      <c r="L9" s="28"/>
      <c r="M9" s="28"/>
      <c r="N9" s="28"/>
      <c r="O9" s="40"/>
      <c r="P9" s="41"/>
      <c r="Q9" s="40"/>
      <c r="R9" s="39"/>
    </row>
    <row r="10" spans="1:18" x14ac:dyDescent="0.2">
      <c r="A10" s="237">
        <v>29</v>
      </c>
      <c r="B10" s="225" t="s">
        <v>1</v>
      </c>
      <c r="C10" s="42">
        <f>SUM(C11:C15)</f>
        <v>0</v>
      </c>
      <c r="D10" s="42">
        <f t="shared" ref="D10:P10" si="0">SUM(D11:D15)</f>
        <v>0</v>
      </c>
      <c r="E10" s="42">
        <f t="shared" si="0"/>
        <v>0</v>
      </c>
      <c r="F10" s="42">
        <f t="shared" si="0"/>
        <v>0</v>
      </c>
      <c r="G10" s="42">
        <f t="shared" si="0"/>
        <v>0</v>
      </c>
      <c r="H10" s="42">
        <f t="shared" si="0"/>
        <v>0</v>
      </c>
      <c r="I10" s="42">
        <f t="shared" si="0"/>
        <v>0</v>
      </c>
      <c r="J10" s="42">
        <f t="shared" si="0"/>
        <v>0</v>
      </c>
      <c r="K10" s="42">
        <f t="shared" si="0"/>
        <v>0</v>
      </c>
      <c r="L10" s="42">
        <f t="shared" si="0"/>
        <v>0</v>
      </c>
      <c r="M10" s="42">
        <f t="shared" si="0"/>
        <v>0</v>
      </c>
      <c r="N10" s="42">
        <f t="shared" si="0"/>
        <v>0</v>
      </c>
      <c r="O10" s="12">
        <f>SUM(O11:O15)</f>
        <v>0</v>
      </c>
      <c r="P10" s="43">
        <f t="shared" si="0"/>
        <v>0</v>
      </c>
      <c r="Q10" s="12">
        <f>O10+P10</f>
        <v>0</v>
      </c>
      <c r="R10" s="39"/>
    </row>
    <row r="11" spans="1:18" x14ac:dyDescent="0.2">
      <c r="A11" s="237">
        <v>30</v>
      </c>
      <c r="B11" s="226" t="s">
        <v>122</v>
      </c>
      <c r="C11" s="28"/>
      <c r="D11" s="28"/>
      <c r="E11" s="28"/>
      <c r="F11" s="28"/>
      <c r="G11" s="28"/>
      <c r="H11" s="28"/>
      <c r="I11" s="28"/>
      <c r="J11" s="28"/>
      <c r="K11" s="28"/>
      <c r="L11" s="28"/>
      <c r="M11" s="28"/>
      <c r="N11" s="28"/>
      <c r="O11" s="12">
        <f t="shared" ref="O11:O15" si="1">SUM(C11:N11)</f>
        <v>0</v>
      </c>
      <c r="P11" s="44"/>
      <c r="Q11" s="12">
        <f t="shared" ref="Q11:Q30" si="2">O11+P11</f>
        <v>0</v>
      </c>
      <c r="R11" s="39"/>
    </row>
    <row r="12" spans="1:18" ht="30" x14ac:dyDescent="0.2">
      <c r="A12" s="237">
        <v>31</v>
      </c>
      <c r="B12" s="226" t="s">
        <v>123</v>
      </c>
      <c r="C12" s="28"/>
      <c r="D12" s="28"/>
      <c r="E12" s="28"/>
      <c r="F12" s="28"/>
      <c r="G12" s="28"/>
      <c r="H12" s="28"/>
      <c r="I12" s="28"/>
      <c r="J12" s="28"/>
      <c r="K12" s="28"/>
      <c r="L12" s="28"/>
      <c r="M12" s="28"/>
      <c r="N12" s="28"/>
      <c r="O12" s="12">
        <f t="shared" si="1"/>
        <v>0</v>
      </c>
      <c r="P12" s="44"/>
      <c r="Q12" s="12">
        <f t="shared" si="2"/>
        <v>0</v>
      </c>
      <c r="R12" s="39"/>
    </row>
    <row r="13" spans="1:18" ht="30" x14ac:dyDescent="0.2">
      <c r="A13" s="237">
        <v>32</v>
      </c>
      <c r="B13" s="226" t="s">
        <v>124</v>
      </c>
      <c r="C13" s="28"/>
      <c r="D13" s="28"/>
      <c r="E13" s="28"/>
      <c r="F13" s="28"/>
      <c r="G13" s="28"/>
      <c r="H13" s="28"/>
      <c r="I13" s="28"/>
      <c r="J13" s="28"/>
      <c r="K13" s="28"/>
      <c r="L13" s="28"/>
      <c r="M13" s="28"/>
      <c r="N13" s="28"/>
      <c r="O13" s="12">
        <f t="shared" si="1"/>
        <v>0</v>
      </c>
      <c r="P13" s="44"/>
      <c r="Q13" s="12">
        <f t="shared" si="2"/>
        <v>0</v>
      </c>
      <c r="R13" s="39"/>
    </row>
    <row r="14" spans="1:18" x14ac:dyDescent="0.2">
      <c r="A14" s="237">
        <v>33</v>
      </c>
      <c r="B14" s="226" t="s">
        <v>125</v>
      </c>
      <c r="C14" s="28"/>
      <c r="D14" s="28"/>
      <c r="E14" s="28"/>
      <c r="F14" s="28"/>
      <c r="G14" s="28"/>
      <c r="H14" s="28"/>
      <c r="I14" s="28"/>
      <c r="J14" s="28"/>
      <c r="K14" s="28"/>
      <c r="L14" s="28"/>
      <c r="M14" s="28"/>
      <c r="N14" s="28"/>
      <c r="O14" s="12">
        <f t="shared" si="1"/>
        <v>0</v>
      </c>
      <c r="P14" s="44"/>
      <c r="Q14" s="12">
        <f t="shared" si="2"/>
        <v>0</v>
      </c>
      <c r="R14" s="39"/>
    </row>
    <row r="15" spans="1:18" x14ac:dyDescent="0.2">
      <c r="A15" s="237">
        <v>34</v>
      </c>
      <c r="B15" s="226" t="s">
        <v>126</v>
      </c>
      <c r="C15" s="28"/>
      <c r="D15" s="28"/>
      <c r="E15" s="28"/>
      <c r="F15" s="28"/>
      <c r="G15" s="28"/>
      <c r="H15" s="28"/>
      <c r="I15" s="28"/>
      <c r="J15" s="28"/>
      <c r="K15" s="28"/>
      <c r="L15" s="28"/>
      <c r="M15" s="28"/>
      <c r="N15" s="28"/>
      <c r="O15" s="12">
        <f t="shared" si="1"/>
        <v>0</v>
      </c>
      <c r="P15" s="44"/>
      <c r="Q15" s="12">
        <f t="shared" si="2"/>
        <v>0</v>
      </c>
      <c r="R15" s="39"/>
    </row>
    <row r="16" spans="1:18" x14ac:dyDescent="0.2">
      <c r="A16" s="237">
        <v>1</v>
      </c>
      <c r="B16" s="227" t="s">
        <v>19</v>
      </c>
      <c r="C16" s="45">
        <f>SUM(C17:C23)</f>
        <v>0</v>
      </c>
      <c r="D16" s="45">
        <f t="shared" ref="D16:P16" si="3">SUM(D17:D23)</f>
        <v>0</v>
      </c>
      <c r="E16" s="45">
        <f t="shared" si="3"/>
        <v>0</v>
      </c>
      <c r="F16" s="45">
        <f t="shared" si="3"/>
        <v>0</v>
      </c>
      <c r="G16" s="45">
        <f t="shared" si="3"/>
        <v>0</v>
      </c>
      <c r="H16" s="45">
        <f t="shared" si="3"/>
        <v>0</v>
      </c>
      <c r="I16" s="45">
        <f t="shared" si="3"/>
        <v>0</v>
      </c>
      <c r="J16" s="45">
        <f t="shared" si="3"/>
        <v>0</v>
      </c>
      <c r="K16" s="45">
        <f t="shared" si="3"/>
        <v>0</v>
      </c>
      <c r="L16" s="45">
        <f t="shared" si="3"/>
        <v>0</v>
      </c>
      <c r="M16" s="45">
        <f t="shared" si="3"/>
        <v>0</v>
      </c>
      <c r="N16" s="45">
        <f t="shared" si="3"/>
        <v>0</v>
      </c>
      <c r="O16" s="12">
        <f t="shared" si="3"/>
        <v>0</v>
      </c>
      <c r="P16" s="44">
        <f t="shared" si="3"/>
        <v>0</v>
      </c>
      <c r="Q16" s="12">
        <f t="shared" si="2"/>
        <v>0</v>
      </c>
      <c r="R16" s="39"/>
    </row>
    <row r="17" spans="1:18" x14ac:dyDescent="0.2">
      <c r="A17" s="237">
        <v>2</v>
      </c>
      <c r="B17" s="226" t="s">
        <v>58</v>
      </c>
      <c r="C17" s="45"/>
      <c r="D17" s="45"/>
      <c r="E17" s="45"/>
      <c r="F17" s="45"/>
      <c r="G17" s="45"/>
      <c r="H17" s="45"/>
      <c r="I17" s="45"/>
      <c r="J17" s="45"/>
      <c r="K17" s="45"/>
      <c r="L17" s="45"/>
      <c r="M17" s="45"/>
      <c r="N17" s="45"/>
      <c r="O17" s="12">
        <f t="shared" ref="O17:O30" si="4">SUM(C17:N17)</f>
        <v>0</v>
      </c>
      <c r="P17" s="44"/>
      <c r="Q17" s="12">
        <f t="shared" si="2"/>
        <v>0</v>
      </c>
      <c r="R17" s="39"/>
    </row>
    <row r="18" spans="1:18" x14ac:dyDescent="0.2">
      <c r="A18" s="237">
        <v>3</v>
      </c>
      <c r="B18" s="226" t="s">
        <v>59</v>
      </c>
      <c r="C18" s="45"/>
      <c r="D18" s="45"/>
      <c r="E18" s="45"/>
      <c r="F18" s="45"/>
      <c r="G18" s="45"/>
      <c r="H18" s="45"/>
      <c r="I18" s="45"/>
      <c r="J18" s="45"/>
      <c r="K18" s="45"/>
      <c r="L18" s="45"/>
      <c r="M18" s="45"/>
      <c r="N18" s="45"/>
      <c r="O18" s="12">
        <f t="shared" si="4"/>
        <v>0</v>
      </c>
      <c r="P18" s="44"/>
      <c r="Q18" s="12">
        <f t="shared" si="2"/>
        <v>0</v>
      </c>
      <c r="R18" s="39"/>
    </row>
    <row r="19" spans="1:18" x14ac:dyDescent="0.2">
      <c r="A19" s="237">
        <v>4</v>
      </c>
      <c r="B19" s="226" t="s">
        <v>60</v>
      </c>
      <c r="C19" s="45"/>
      <c r="D19" s="45"/>
      <c r="E19" s="45"/>
      <c r="F19" s="45"/>
      <c r="G19" s="45"/>
      <c r="H19" s="45"/>
      <c r="I19" s="45"/>
      <c r="J19" s="45"/>
      <c r="K19" s="45"/>
      <c r="L19" s="45"/>
      <c r="M19" s="45"/>
      <c r="N19" s="45"/>
      <c r="O19" s="12">
        <f t="shared" si="4"/>
        <v>0</v>
      </c>
      <c r="P19" s="44"/>
      <c r="Q19" s="12">
        <f t="shared" si="2"/>
        <v>0</v>
      </c>
      <c r="R19" s="39"/>
    </row>
    <row r="20" spans="1:18" x14ac:dyDescent="0.2">
      <c r="A20" s="237">
        <v>5</v>
      </c>
      <c r="B20" s="226" t="s">
        <v>61</v>
      </c>
      <c r="C20" s="45"/>
      <c r="D20" s="45"/>
      <c r="E20" s="45"/>
      <c r="F20" s="45"/>
      <c r="G20" s="45"/>
      <c r="H20" s="45"/>
      <c r="I20" s="45"/>
      <c r="J20" s="45"/>
      <c r="K20" s="45"/>
      <c r="L20" s="45"/>
      <c r="M20" s="45"/>
      <c r="N20" s="45"/>
      <c r="O20" s="12">
        <f t="shared" si="4"/>
        <v>0</v>
      </c>
      <c r="P20" s="44"/>
      <c r="Q20" s="12">
        <f t="shared" si="2"/>
        <v>0</v>
      </c>
      <c r="R20" s="39"/>
    </row>
    <row r="21" spans="1:18" x14ac:dyDescent="0.2">
      <c r="A21" s="237">
        <v>6</v>
      </c>
      <c r="B21" s="226" t="s">
        <v>27</v>
      </c>
      <c r="C21" s="45"/>
      <c r="D21" s="45"/>
      <c r="E21" s="45"/>
      <c r="F21" s="45"/>
      <c r="G21" s="45"/>
      <c r="H21" s="45"/>
      <c r="I21" s="45"/>
      <c r="J21" s="45"/>
      <c r="K21" s="45"/>
      <c r="L21" s="45"/>
      <c r="M21" s="45"/>
      <c r="N21" s="45"/>
      <c r="O21" s="12">
        <f t="shared" si="4"/>
        <v>0</v>
      </c>
      <c r="P21" s="44"/>
      <c r="Q21" s="12">
        <f t="shared" si="2"/>
        <v>0</v>
      </c>
      <c r="R21" s="39"/>
    </row>
    <row r="22" spans="1:18" x14ac:dyDescent="0.2">
      <c r="A22" s="237">
        <v>7</v>
      </c>
      <c r="B22" s="226" t="s">
        <v>62</v>
      </c>
      <c r="C22" s="45"/>
      <c r="D22" s="45"/>
      <c r="E22" s="45"/>
      <c r="F22" s="45"/>
      <c r="G22" s="45"/>
      <c r="H22" s="45"/>
      <c r="I22" s="45"/>
      <c r="J22" s="45"/>
      <c r="K22" s="45"/>
      <c r="L22" s="45"/>
      <c r="M22" s="45"/>
      <c r="N22" s="45"/>
      <c r="O22" s="12">
        <f t="shared" si="4"/>
        <v>0</v>
      </c>
      <c r="P22" s="44"/>
      <c r="Q22" s="12">
        <f t="shared" si="2"/>
        <v>0</v>
      </c>
      <c r="R22" s="39"/>
    </row>
    <row r="23" spans="1:18" x14ac:dyDescent="0.2">
      <c r="A23" s="237">
        <v>35</v>
      </c>
      <c r="B23" s="226" t="s">
        <v>127</v>
      </c>
      <c r="C23" s="45"/>
      <c r="D23" s="45"/>
      <c r="E23" s="45"/>
      <c r="F23" s="45"/>
      <c r="G23" s="45"/>
      <c r="H23" s="45"/>
      <c r="I23" s="45"/>
      <c r="J23" s="45"/>
      <c r="K23" s="45"/>
      <c r="L23" s="45"/>
      <c r="M23" s="45"/>
      <c r="N23" s="45"/>
      <c r="O23" s="12">
        <f t="shared" si="4"/>
        <v>0</v>
      </c>
      <c r="P23" s="44"/>
      <c r="Q23" s="12">
        <f t="shared" si="2"/>
        <v>0</v>
      </c>
      <c r="R23" s="39"/>
    </row>
    <row r="24" spans="1:18" x14ac:dyDescent="0.2">
      <c r="A24" s="237">
        <v>8</v>
      </c>
      <c r="B24" s="227" t="s">
        <v>5</v>
      </c>
      <c r="C24" s="45">
        <f>SUM(C25:C29)</f>
        <v>0</v>
      </c>
      <c r="D24" s="45">
        <f t="shared" ref="D24:P24" si="5">SUM(D25:D29)</f>
        <v>0</v>
      </c>
      <c r="E24" s="45">
        <f t="shared" si="5"/>
        <v>0</v>
      </c>
      <c r="F24" s="45">
        <f t="shared" si="5"/>
        <v>0</v>
      </c>
      <c r="G24" s="45">
        <f t="shared" si="5"/>
        <v>0</v>
      </c>
      <c r="H24" s="45">
        <f t="shared" si="5"/>
        <v>0</v>
      </c>
      <c r="I24" s="45">
        <f t="shared" si="5"/>
        <v>0</v>
      </c>
      <c r="J24" s="45">
        <f t="shared" si="5"/>
        <v>0</v>
      </c>
      <c r="K24" s="45">
        <f t="shared" si="5"/>
        <v>0</v>
      </c>
      <c r="L24" s="45">
        <f t="shared" si="5"/>
        <v>0</v>
      </c>
      <c r="M24" s="45">
        <f t="shared" si="5"/>
        <v>0</v>
      </c>
      <c r="N24" s="45">
        <f>SUM(N25:N29)</f>
        <v>0</v>
      </c>
      <c r="O24" s="12">
        <f>SUM(C24:N24)</f>
        <v>0</v>
      </c>
      <c r="P24" s="44">
        <f t="shared" si="5"/>
        <v>0</v>
      </c>
      <c r="Q24" s="12">
        <f t="shared" si="2"/>
        <v>0</v>
      </c>
    </row>
    <row r="25" spans="1:18" ht="30" x14ac:dyDescent="0.2">
      <c r="A25" s="237">
        <v>9</v>
      </c>
      <c r="B25" s="268" t="s">
        <v>193</v>
      </c>
      <c r="C25" s="45"/>
      <c r="D25" s="45"/>
      <c r="E25" s="45"/>
      <c r="F25" s="45"/>
      <c r="G25" s="45"/>
      <c r="H25" s="45"/>
      <c r="I25" s="45"/>
      <c r="J25" s="45"/>
      <c r="K25" s="45"/>
      <c r="L25" s="45"/>
      <c r="M25" s="45"/>
      <c r="N25" s="45"/>
      <c r="O25" s="12">
        <f t="shared" si="4"/>
        <v>0</v>
      </c>
      <c r="P25" s="44"/>
      <c r="Q25" s="12">
        <f t="shared" si="2"/>
        <v>0</v>
      </c>
    </row>
    <row r="26" spans="1:18" ht="30" x14ac:dyDescent="0.2">
      <c r="A26" s="237">
        <v>10</v>
      </c>
      <c r="B26" s="268" t="s">
        <v>194</v>
      </c>
      <c r="C26" s="45"/>
      <c r="D26" s="45"/>
      <c r="E26" s="45"/>
      <c r="F26" s="45"/>
      <c r="G26" s="45"/>
      <c r="H26" s="45"/>
      <c r="I26" s="45"/>
      <c r="J26" s="45"/>
      <c r="K26" s="45"/>
      <c r="L26" s="45"/>
      <c r="M26" s="45"/>
      <c r="N26" s="45"/>
      <c r="O26" s="12">
        <f t="shared" si="4"/>
        <v>0</v>
      </c>
      <c r="P26" s="44"/>
      <c r="Q26" s="12">
        <f t="shared" si="2"/>
        <v>0</v>
      </c>
    </row>
    <row r="27" spans="1:18" ht="30" x14ac:dyDescent="0.2">
      <c r="A27" s="237">
        <v>11</v>
      </c>
      <c r="B27" s="268" t="s">
        <v>195</v>
      </c>
      <c r="C27" s="45"/>
      <c r="D27" s="45"/>
      <c r="E27" s="45"/>
      <c r="F27" s="45"/>
      <c r="G27" s="45"/>
      <c r="H27" s="45"/>
      <c r="I27" s="45"/>
      <c r="J27" s="45"/>
      <c r="K27" s="45"/>
      <c r="L27" s="45"/>
      <c r="M27" s="45"/>
      <c r="N27" s="45"/>
      <c r="O27" s="12">
        <f t="shared" si="4"/>
        <v>0</v>
      </c>
      <c r="P27" s="44"/>
      <c r="Q27" s="12">
        <f t="shared" si="2"/>
        <v>0</v>
      </c>
    </row>
    <row r="28" spans="1:18" x14ac:dyDescent="0.2">
      <c r="A28" s="237">
        <v>26</v>
      </c>
      <c r="B28" s="228" t="s">
        <v>164</v>
      </c>
      <c r="C28" s="45"/>
      <c r="D28" s="45"/>
      <c r="E28" s="45"/>
      <c r="F28" s="45"/>
      <c r="G28" s="45"/>
      <c r="H28" s="45"/>
      <c r="I28" s="45"/>
      <c r="J28" s="45"/>
      <c r="K28" s="45"/>
      <c r="L28" s="45"/>
      <c r="M28" s="45"/>
      <c r="N28" s="45"/>
      <c r="O28" s="12">
        <f t="shared" si="4"/>
        <v>0</v>
      </c>
      <c r="P28" s="44"/>
      <c r="Q28" s="12">
        <f t="shared" si="2"/>
        <v>0</v>
      </c>
    </row>
    <row r="29" spans="1:18" x14ac:dyDescent="0.2">
      <c r="A29" s="237">
        <v>12</v>
      </c>
      <c r="B29" s="228" t="s">
        <v>165</v>
      </c>
      <c r="C29" s="45"/>
      <c r="D29" s="45"/>
      <c r="E29" s="45"/>
      <c r="F29" s="45"/>
      <c r="G29" s="45"/>
      <c r="H29" s="45"/>
      <c r="I29" s="45"/>
      <c r="J29" s="45"/>
      <c r="K29" s="45"/>
      <c r="L29" s="45"/>
      <c r="M29" s="45"/>
      <c r="N29" s="45"/>
      <c r="O29" s="12">
        <f t="shared" si="4"/>
        <v>0</v>
      </c>
      <c r="P29" s="44"/>
      <c r="Q29" s="12">
        <f t="shared" si="2"/>
        <v>0</v>
      </c>
    </row>
    <row r="30" spans="1:18" s="47" customFormat="1" x14ac:dyDescent="0.2">
      <c r="A30" s="237">
        <v>36</v>
      </c>
      <c r="B30" s="228" t="s">
        <v>166</v>
      </c>
      <c r="C30" s="46"/>
      <c r="D30" s="46"/>
      <c r="E30" s="46"/>
      <c r="F30" s="46"/>
      <c r="G30" s="46"/>
      <c r="H30" s="46"/>
      <c r="I30" s="46"/>
      <c r="J30" s="46"/>
      <c r="K30" s="46"/>
      <c r="L30" s="46"/>
      <c r="M30" s="46"/>
      <c r="N30" s="46"/>
      <c r="O30" s="12">
        <f t="shared" si="4"/>
        <v>0</v>
      </c>
      <c r="P30" s="44"/>
      <c r="Q30" s="12">
        <f t="shared" si="2"/>
        <v>0</v>
      </c>
    </row>
    <row r="31" spans="1:18" x14ac:dyDescent="0.2">
      <c r="A31" s="237"/>
      <c r="B31" s="229"/>
      <c r="O31" s="48"/>
      <c r="P31" s="49"/>
      <c r="Q31" s="48"/>
    </row>
    <row r="32" spans="1:18" ht="30" x14ac:dyDescent="0.2">
      <c r="A32" s="238">
        <v>13</v>
      </c>
      <c r="B32" s="230" t="s">
        <v>91</v>
      </c>
      <c r="C32" s="109">
        <f>SUM(C10,C16,C24,C30)</f>
        <v>0</v>
      </c>
      <c r="D32" s="109">
        <f t="shared" ref="D32:M32" si="6">SUM(D10,D16,D24,D30)</f>
        <v>0</v>
      </c>
      <c r="E32" s="109">
        <f t="shared" si="6"/>
        <v>0</v>
      </c>
      <c r="F32" s="109">
        <f t="shared" si="6"/>
        <v>0</v>
      </c>
      <c r="G32" s="109">
        <f t="shared" si="6"/>
        <v>0</v>
      </c>
      <c r="H32" s="109">
        <f t="shared" si="6"/>
        <v>0</v>
      </c>
      <c r="I32" s="109">
        <f t="shared" si="6"/>
        <v>0</v>
      </c>
      <c r="J32" s="109">
        <f t="shared" si="6"/>
        <v>0</v>
      </c>
      <c r="K32" s="109">
        <f t="shared" si="6"/>
        <v>0</v>
      </c>
      <c r="L32" s="109">
        <f t="shared" si="6"/>
        <v>0</v>
      </c>
      <c r="M32" s="109">
        <f t="shared" si="6"/>
        <v>0</v>
      </c>
      <c r="N32" s="109">
        <f>SUM(N10,N16,N24,N30)</f>
        <v>0</v>
      </c>
      <c r="O32" s="109">
        <f>SUM(C32:N32)</f>
        <v>0</v>
      </c>
      <c r="P32" s="109">
        <f>SUM(D32:O32)</f>
        <v>0</v>
      </c>
      <c r="Q32" s="109">
        <f>SUM(Q10,Q16,Q24,Q30)</f>
        <v>0</v>
      </c>
    </row>
    <row r="33" spans="1:17" x14ac:dyDescent="0.2">
      <c r="A33" s="238"/>
      <c r="B33" s="50"/>
      <c r="C33" s="36"/>
      <c r="D33" s="36"/>
      <c r="E33" s="36"/>
      <c r="F33" s="36"/>
      <c r="G33" s="36"/>
      <c r="H33" s="36"/>
      <c r="I33" s="36"/>
      <c r="J33" s="36"/>
      <c r="K33" s="36"/>
      <c r="L33" s="36"/>
      <c r="M33" s="36"/>
      <c r="N33" s="36"/>
      <c r="O33" s="36"/>
      <c r="P33" s="36"/>
      <c r="Q33" s="36"/>
    </row>
    <row r="34" spans="1:17" x14ac:dyDescent="0.2">
      <c r="A34" s="238">
        <v>14</v>
      </c>
      <c r="B34" s="231" t="s">
        <v>63</v>
      </c>
      <c r="C34" s="111">
        <f>(15/2)/360*12</f>
        <v>0.25</v>
      </c>
      <c r="D34" s="111">
        <f>(30+15)/2/360*12</f>
        <v>0.75</v>
      </c>
      <c r="E34" s="111">
        <f>(30+60)/2/360*12</f>
        <v>1.5</v>
      </c>
      <c r="F34" s="111">
        <f>(60+90)/2/360*12</f>
        <v>2.5</v>
      </c>
      <c r="G34" s="111">
        <f>(90+180)/2/360*12</f>
        <v>4.5</v>
      </c>
      <c r="H34" s="111">
        <f>(180+360)/2/360*12</f>
        <v>9</v>
      </c>
      <c r="I34" s="111">
        <f>(360+720)/2/360*12</f>
        <v>18</v>
      </c>
      <c r="J34" s="111">
        <f>(720+1080)/2/360*12</f>
        <v>30</v>
      </c>
      <c r="K34" s="111">
        <f>(1080+1440)/2/360*12</f>
        <v>42</v>
      </c>
      <c r="L34" s="111">
        <f>(1440+1800)/2/360*12</f>
        <v>54</v>
      </c>
      <c r="M34" s="111" t="s">
        <v>50</v>
      </c>
      <c r="N34" s="111" t="s">
        <v>56</v>
      </c>
      <c r="O34" s="111" t="s">
        <v>90</v>
      </c>
      <c r="P34" s="111"/>
      <c r="Q34" s="111"/>
    </row>
    <row r="35" spans="1:17" x14ac:dyDescent="0.2">
      <c r="A35" s="238"/>
      <c r="B35" s="51"/>
      <c r="C35" s="36"/>
      <c r="D35" s="36"/>
      <c r="E35" s="36"/>
      <c r="F35" s="36"/>
      <c r="G35" s="36"/>
      <c r="H35" s="36"/>
      <c r="I35" s="36"/>
      <c r="J35" s="36"/>
      <c r="K35" s="36"/>
      <c r="L35" s="36"/>
      <c r="M35" s="36"/>
      <c r="N35" s="36"/>
      <c r="O35" s="36"/>
      <c r="P35" s="36"/>
      <c r="Q35" s="36"/>
    </row>
    <row r="36" spans="1:17" ht="30" x14ac:dyDescent="0.2">
      <c r="A36" s="238">
        <v>15</v>
      </c>
      <c r="B36" s="231" t="s">
        <v>34</v>
      </c>
      <c r="C36" s="111" t="e">
        <f>(C32/$O$32*C34)</f>
        <v>#DIV/0!</v>
      </c>
      <c r="D36" s="111" t="e">
        <f t="shared" ref="D36:N36" si="7">(D32/$O$32*D34)</f>
        <v>#DIV/0!</v>
      </c>
      <c r="E36" s="111" t="e">
        <f t="shared" si="7"/>
        <v>#DIV/0!</v>
      </c>
      <c r="F36" s="111" t="e">
        <f t="shared" si="7"/>
        <v>#DIV/0!</v>
      </c>
      <c r="G36" s="111" t="e">
        <f t="shared" si="7"/>
        <v>#DIV/0!</v>
      </c>
      <c r="H36" s="111" t="e">
        <f t="shared" si="7"/>
        <v>#DIV/0!</v>
      </c>
      <c r="I36" s="111" t="e">
        <f t="shared" si="7"/>
        <v>#DIV/0!</v>
      </c>
      <c r="J36" s="111" t="e">
        <f t="shared" si="7"/>
        <v>#DIV/0!</v>
      </c>
      <c r="K36" s="111" t="e">
        <f t="shared" si="7"/>
        <v>#DIV/0!</v>
      </c>
      <c r="L36" s="111" t="e">
        <f t="shared" si="7"/>
        <v>#DIV/0!</v>
      </c>
      <c r="M36" s="111" t="e">
        <f t="shared" si="7"/>
        <v>#DIV/0!</v>
      </c>
      <c r="N36" s="111" t="e">
        <f t="shared" si="7"/>
        <v>#DIV/0!</v>
      </c>
      <c r="O36" s="111" t="e">
        <f>ROUND(SUM(C36:N36),2)</f>
        <v>#DIV/0!</v>
      </c>
      <c r="P36" s="111"/>
      <c r="Q36" s="111"/>
    </row>
    <row r="37" spans="1:17" x14ac:dyDescent="0.2">
      <c r="A37" s="238"/>
      <c r="B37" s="51"/>
      <c r="C37" s="36"/>
      <c r="D37" s="36"/>
      <c r="E37" s="36"/>
      <c r="F37" s="36"/>
      <c r="G37" s="36"/>
      <c r="H37" s="36"/>
      <c r="I37" s="36"/>
      <c r="J37" s="36"/>
      <c r="K37" s="36"/>
      <c r="L37" s="36"/>
      <c r="M37" s="36"/>
      <c r="N37" s="36"/>
      <c r="O37" s="36"/>
      <c r="P37" s="36"/>
      <c r="Q37" s="36"/>
    </row>
    <row r="38" spans="1:17" x14ac:dyDescent="0.2">
      <c r="A38" s="237">
        <v>16</v>
      </c>
      <c r="B38" s="232" t="s">
        <v>29</v>
      </c>
      <c r="C38" s="52"/>
      <c r="D38" s="52"/>
      <c r="E38" s="52"/>
      <c r="F38" s="52"/>
      <c r="G38" s="52"/>
      <c r="H38" s="52"/>
      <c r="I38" s="52"/>
      <c r="J38" s="52"/>
      <c r="K38" s="52"/>
      <c r="L38" s="52"/>
      <c r="M38" s="52"/>
      <c r="N38" s="52"/>
      <c r="O38" s="53"/>
      <c r="P38" s="54"/>
      <c r="Q38" s="53"/>
    </row>
    <row r="39" spans="1:17" x14ac:dyDescent="0.2">
      <c r="A39" s="237">
        <v>17</v>
      </c>
      <c r="B39" s="227" t="s">
        <v>32</v>
      </c>
      <c r="C39" s="45">
        <f>SUM(C40:C44)</f>
        <v>0</v>
      </c>
      <c r="D39" s="45">
        <f>SUM(D40:D43)</f>
        <v>0</v>
      </c>
      <c r="E39" s="45">
        <f t="shared" ref="E39:M39" si="8">SUM(E40:E43)</f>
        <v>0</v>
      </c>
      <c r="F39" s="45">
        <f t="shared" si="8"/>
        <v>0</v>
      </c>
      <c r="G39" s="45">
        <f t="shared" si="8"/>
        <v>0</v>
      </c>
      <c r="H39" s="45">
        <f t="shared" si="8"/>
        <v>0</v>
      </c>
      <c r="I39" s="45">
        <f t="shared" si="8"/>
        <v>0</v>
      </c>
      <c r="J39" s="45">
        <f t="shared" si="8"/>
        <v>0</v>
      </c>
      <c r="K39" s="45">
        <f t="shared" si="8"/>
        <v>0</v>
      </c>
      <c r="L39" s="45">
        <f t="shared" si="8"/>
        <v>0</v>
      </c>
      <c r="M39" s="45">
        <f t="shared" si="8"/>
        <v>0</v>
      </c>
      <c r="N39" s="45">
        <f>SUM(N40:N43)</f>
        <v>0</v>
      </c>
      <c r="O39" s="12">
        <f t="shared" ref="O39:O47" si="9">SUM(C39:N39)</f>
        <v>0</v>
      </c>
      <c r="P39" s="44">
        <f>SUM(P40:P43)</f>
        <v>0</v>
      </c>
      <c r="Q39" s="12">
        <f t="shared" ref="Q39:Q47" si="10">O39+P39</f>
        <v>0</v>
      </c>
    </row>
    <row r="40" spans="1:17" x14ac:dyDescent="0.2">
      <c r="A40" s="237">
        <v>37</v>
      </c>
      <c r="B40" s="226" t="s">
        <v>128</v>
      </c>
      <c r="C40" s="45"/>
      <c r="D40" s="45"/>
      <c r="E40" s="45"/>
      <c r="F40" s="45"/>
      <c r="G40" s="45"/>
      <c r="H40" s="45"/>
      <c r="I40" s="45"/>
      <c r="J40" s="45"/>
      <c r="K40" s="45"/>
      <c r="L40" s="45"/>
      <c r="M40" s="45"/>
      <c r="N40" s="45"/>
      <c r="O40" s="12">
        <f t="shared" si="9"/>
        <v>0</v>
      </c>
      <c r="P40" s="12"/>
      <c r="Q40" s="12">
        <f t="shared" si="10"/>
        <v>0</v>
      </c>
    </row>
    <row r="41" spans="1:17" x14ac:dyDescent="0.2">
      <c r="A41" s="237">
        <v>38</v>
      </c>
      <c r="B41" s="226" t="s">
        <v>129</v>
      </c>
      <c r="C41" s="45"/>
      <c r="D41" s="45"/>
      <c r="E41" s="45"/>
      <c r="F41" s="45"/>
      <c r="G41" s="45"/>
      <c r="H41" s="45"/>
      <c r="I41" s="45"/>
      <c r="J41" s="45"/>
      <c r="K41" s="45"/>
      <c r="L41" s="45"/>
      <c r="M41" s="45"/>
      <c r="N41" s="45"/>
      <c r="O41" s="12">
        <f t="shared" si="9"/>
        <v>0</v>
      </c>
      <c r="P41" s="12"/>
      <c r="Q41" s="12">
        <f t="shared" si="10"/>
        <v>0</v>
      </c>
    </row>
    <row r="42" spans="1:17" x14ac:dyDescent="0.2">
      <c r="A42" s="237">
        <v>18</v>
      </c>
      <c r="B42" s="226" t="s">
        <v>30</v>
      </c>
      <c r="C42" s="45"/>
      <c r="D42" s="45"/>
      <c r="E42" s="45"/>
      <c r="F42" s="45"/>
      <c r="G42" s="45"/>
      <c r="H42" s="45"/>
      <c r="I42" s="45"/>
      <c r="J42" s="45"/>
      <c r="K42" s="45"/>
      <c r="L42" s="45"/>
      <c r="M42" s="45"/>
      <c r="N42" s="45"/>
      <c r="O42" s="12">
        <f t="shared" si="9"/>
        <v>0</v>
      </c>
      <c r="P42" s="12"/>
      <c r="Q42" s="12">
        <f t="shared" si="10"/>
        <v>0</v>
      </c>
    </row>
    <row r="43" spans="1:17" x14ac:dyDescent="0.2">
      <c r="A43" s="237">
        <v>19</v>
      </c>
      <c r="B43" s="226" t="s">
        <v>31</v>
      </c>
      <c r="C43" s="45"/>
      <c r="D43" s="45"/>
      <c r="E43" s="45"/>
      <c r="F43" s="45"/>
      <c r="G43" s="45"/>
      <c r="H43" s="45"/>
      <c r="I43" s="45"/>
      <c r="J43" s="45"/>
      <c r="K43" s="45"/>
      <c r="L43" s="45"/>
      <c r="M43" s="45"/>
      <c r="N43" s="45"/>
      <c r="O43" s="12">
        <f t="shared" si="9"/>
        <v>0</v>
      </c>
      <c r="P43" s="12"/>
      <c r="Q43" s="12">
        <f t="shared" si="10"/>
        <v>0</v>
      </c>
    </row>
    <row r="44" spans="1:17" x14ac:dyDescent="0.2">
      <c r="A44" s="237">
        <v>44</v>
      </c>
      <c r="B44" s="228" t="s">
        <v>168</v>
      </c>
      <c r="C44" s="45"/>
      <c r="D44" s="45"/>
      <c r="E44" s="45"/>
      <c r="F44" s="45"/>
      <c r="G44" s="45"/>
      <c r="H44" s="45"/>
      <c r="I44" s="45"/>
      <c r="J44" s="45"/>
      <c r="K44" s="45"/>
      <c r="L44" s="45"/>
      <c r="M44" s="45"/>
      <c r="N44" s="45"/>
      <c r="O44" s="12"/>
      <c r="P44" s="12"/>
      <c r="Q44" s="12"/>
    </row>
    <row r="45" spans="1:17" x14ac:dyDescent="0.2">
      <c r="A45" s="237">
        <v>20</v>
      </c>
      <c r="B45" s="227" t="s">
        <v>0</v>
      </c>
      <c r="C45" s="45"/>
      <c r="D45" s="45"/>
      <c r="E45" s="45"/>
      <c r="F45" s="45"/>
      <c r="G45" s="45"/>
      <c r="H45" s="45"/>
      <c r="I45" s="45"/>
      <c r="J45" s="45"/>
      <c r="K45" s="45"/>
      <c r="L45" s="45"/>
      <c r="M45" s="45"/>
      <c r="N45" s="45"/>
      <c r="O45" s="12">
        <f t="shared" si="9"/>
        <v>0</v>
      </c>
      <c r="P45" s="12"/>
      <c r="Q45" s="12">
        <f t="shared" si="10"/>
        <v>0</v>
      </c>
    </row>
    <row r="46" spans="1:17" x14ac:dyDescent="0.2">
      <c r="A46" s="237">
        <v>21</v>
      </c>
      <c r="B46" s="227" t="s">
        <v>20</v>
      </c>
      <c r="C46" s="45"/>
      <c r="D46" s="45"/>
      <c r="E46" s="45"/>
      <c r="F46" s="45"/>
      <c r="G46" s="45"/>
      <c r="H46" s="45"/>
      <c r="I46" s="45"/>
      <c r="J46" s="45"/>
      <c r="K46" s="45"/>
      <c r="L46" s="45"/>
      <c r="M46" s="45"/>
      <c r="N46" s="45"/>
      <c r="O46" s="12">
        <f t="shared" si="9"/>
        <v>0</v>
      </c>
      <c r="P46" s="12"/>
      <c r="Q46" s="12">
        <f t="shared" si="10"/>
        <v>0</v>
      </c>
    </row>
    <row r="47" spans="1:17" x14ac:dyDescent="0.2">
      <c r="A47" s="237">
        <v>41</v>
      </c>
      <c r="B47" s="228" t="s">
        <v>3</v>
      </c>
      <c r="C47" s="45"/>
      <c r="D47" s="45"/>
      <c r="E47" s="45"/>
      <c r="F47" s="45"/>
      <c r="G47" s="45"/>
      <c r="H47" s="45"/>
      <c r="I47" s="45"/>
      <c r="J47" s="45"/>
      <c r="K47" s="45"/>
      <c r="L47" s="45"/>
      <c r="M47" s="45"/>
      <c r="N47" s="45"/>
      <c r="O47" s="12">
        <f t="shared" si="9"/>
        <v>0</v>
      </c>
      <c r="P47" s="12"/>
      <c r="Q47" s="12">
        <f t="shared" si="10"/>
        <v>0</v>
      </c>
    </row>
    <row r="48" spans="1:17" x14ac:dyDescent="0.2">
      <c r="A48" s="237">
        <v>42</v>
      </c>
      <c r="B48" s="228" t="s">
        <v>167</v>
      </c>
      <c r="C48" s="36"/>
      <c r="D48" s="36"/>
      <c r="E48" s="36"/>
      <c r="F48" s="36"/>
      <c r="G48" s="36"/>
      <c r="H48" s="36"/>
      <c r="I48" s="36"/>
      <c r="J48" s="36"/>
      <c r="K48" s="36"/>
      <c r="L48" s="36"/>
      <c r="M48" s="36"/>
      <c r="N48" s="36"/>
      <c r="O48" s="55"/>
      <c r="P48" s="55"/>
      <c r="Q48" s="55"/>
    </row>
    <row r="49" spans="1:17" x14ac:dyDescent="0.2">
      <c r="A49" s="237">
        <v>43</v>
      </c>
      <c r="B49" s="233" t="s">
        <v>154</v>
      </c>
      <c r="C49" s="36"/>
      <c r="D49" s="36"/>
      <c r="E49" s="36"/>
      <c r="F49" s="36"/>
      <c r="G49" s="36"/>
      <c r="H49" s="36"/>
      <c r="I49" s="36"/>
      <c r="J49" s="36"/>
      <c r="K49" s="36"/>
      <c r="L49" s="36"/>
      <c r="M49" s="36"/>
      <c r="N49" s="36"/>
      <c r="O49" s="55"/>
      <c r="P49" s="55"/>
      <c r="Q49" s="55"/>
    </row>
    <row r="50" spans="1:17" ht="30" x14ac:dyDescent="0.2">
      <c r="A50" s="238">
        <v>22</v>
      </c>
      <c r="B50" s="234" t="s">
        <v>113</v>
      </c>
      <c r="C50" s="112">
        <f>SUM(C39,C44,C45,C46:C49)</f>
        <v>0</v>
      </c>
      <c r="D50" s="112">
        <f t="shared" ref="D50:N50" si="11">SUM(D39,D44,D45,D46:D49)</f>
        <v>0</v>
      </c>
      <c r="E50" s="112">
        <f t="shared" si="11"/>
        <v>0</v>
      </c>
      <c r="F50" s="112">
        <f t="shared" si="11"/>
        <v>0</v>
      </c>
      <c r="G50" s="112">
        <f t="shared" si="11"/>
        <v>0</v>
      </c>
      <c r="H50" s="112">
        <f t="shared" si="11"/>
        <v>0</v>
      </c>
      <c r="I50" s="112">
        <f t="shared" si="11"/>
        <v>0</v>
      </c>
      <c r="J50" s="112">
        <f t="shared" si="11"/>
        <v>0</v>
      </c>
      <c r="K50" s="112">
        <f t="shared" si="11"/>
        <v>0</v>
      </c>
      <c r="L50" s="112">
        <f t="shared" si="11"/>
        <v>0</v>
      </c>
      <c r="M50" s="112">
        <f t="shared" si="11"/>
        <v>0</v>
      </c>
      <c r="N50" s="112">
        <f t="shared" si="11"/>
        <v>0</v>
      </c>
      <c r="O50" s="112">
        <f>SUM(C50:N50)</f>
        <v>0</v>
      </c>
      <c r="P50" s="112">
        <f>SUM(P39,P44,P45,P46:P49)</f>
        <v>0</v>
      </c>
      <c r="Q50" s="112">
        <f>SUM(Q39,Q44,Q45,Q46:Q49)</f>
        <v>0</v>
      </c>
    </row>
    <row r="51" spans="1:17" x14ac:dyDescent="0.2">
      <c r="A51" s="238"/>
      <c r="B51" s="50"/>
      <c r="C51" s="36"/>
      <c r="D51" s="36"/>
      <c r="E51" s="36"/>
      <c r="F51" s="36"/>
      <c r="G51" s="36"/>
      <c r="H51" s="36"/>
      <c r="I51" s="36"/>
      <c r="J51" s="36"/>
      <c r="K51" s="36"/>
      <c r="L51" s="36"/>
      <c r="M51" s="36"/>
      <c r="N51" s="36"/>
      <c r="O51" s="36"/>
      <c r="P51" s="36"/>
      <c r="Q51" s="36"/>
    </row>
    <row r="52" spans="1:17" x14ac:dyDescent="0.2">
      <c r="A52" s="238">
        <v>23</v>
      </c>
      <c r="B52" s="231" t="s">
        <v>63</v>
      </c>
      <c r="C52" s="111">
        <f>(15/2)/360*12</f>
        <v>0.25</v>
      </c>
      <c r="D52" s="111">
        <f>(30+15)/2/360*12</f>
        <v>0.75</v>
      </c>
      <c r="E52" s="111">
        <f>(30+60)/2/360*12</f>
        <v>1.5</v>
      </c>
      <c r="F52" s="111">
        <f>(60+90)/2/360*12</f>
        <v>2.5</v>
      </c>
      <c r="G52" s="111">
        <f>(90+180)/2/360*12</f>
        <v>4.5</v>
      </c>
      <c r="H52" s="111">
        <f>(180+360)/2/360*12</f>
        <v>9</v>
      </c>
      <c r="I52" s="111">
        <f>(360+720)/2/360*12</f>
        <v>18</v>
      </c>
      <c r="J52" s="111">
        <f>(720+1080)/2/360*12</f>
        <v>30</v>
      </c>
      <c r="K52" s="111">
        <f>(1080+1440)/2/360*12</f>
        <v>42</v>
      </c>
      <c r="L52" s="111">
        <f>(1440+1800)/2/360*12</f>
        <v>54</v>
      </c>
      <c r="M52" s="111" t="s">
        <v>50</v>
      </c>
      <c r="N52" s="111" t="s">
        <v>56</v>
      </c>
      <c r="O52" s="111" t="s">
        <v>90</v>
      </c>
      <c r="P52" s="111"/>
      <c r="Q52" s="111"/>
    </row>
    <row r="53" spans="1:17" x14ac:dyDescent="0.2">
      <c r="A53" s="238"/>
      <c r="B53" s="51"/>
      <c r="C53" s="36"/>
      <c r="D53" s="36"/>
      <c r="E53" s="36"/>
      <c r="F53" s="36"/>
      <c r="G53" s="36"/>
      <c r="H53" s="36"/>
      <c r="I53" s="36"/>
      <c r="J53" s="36"/>
      <c r="K53" s="36"/>
      <c r="L53" s="36"/>
      <c r="M53" s="36"/>
      <c r="N53" s="36"/>
      <c r="O53" s="36"/>
      <c r="P53" s="36"/>
      <c r="Q53" s="36"/>
    </row>
    <row r="54" spans="1:17" ht="30" x14ac:dyDescent="0.2">
      <c r="A54" s="238">
        <v>24</v>
      </c>
      <c r="B54" s="231" t="s">
        <v>33</v>
      </c>
      <c r="C54" s="111" t="e">
        <f>(C50/$O$50*C52)</f>
        <v>#DIV/0!</v>
      </c>
      <c r="D54" s="111" t="e">
        <f t="shared" ref="D54:N54" si="12">(D50/$O$50*D52)</f>
        <v>#DIV/0!</v>
      </c>
      <c r="E54" s="111" t="e">
        <f t="shared" si="12"/>
        <v>#DIV/0!</v>
      </c>
      <c r="F54" s="111" t="e">
        <f t="shared" si="12"/>
        <v>#DIV/0!</v>
      </c>
      <c r="G54" s="111" t="e">
        <f t="shared" si="12"/>
        <v>#DIV/0!</v>
      </c>
      <c r="H54" s="111" t="e">
        <f t="shared" si="12"/>
        <v>#DIV/0!</v>
      </c>
      <c r="I54" s="111" t="e">
        <f t="shared" si="12"/>
        <v>#DIV/0!</v>
      </c>
      <c r="J54" s="111" t="e">
        <f t="shared" si="12"/>
        <v>#DIV/0!</v>
      </c>
      <c r="K54" s="111" t="e">
        <f t="shared" si="12"/>
        <v>#DIV/0!</v>
      </c>
      <c r="L54" s="111" t="e">
        <f t="shared" si="12"/>
        <v>#DIV/0!</v>
      </c>
      <c r="M54" s="111" t="e">
        <f t="shared" si="12"/>
        <v>#DIV/0!</v>
      </c>
      <c r="N54" s="111" t="e">
        <f t="shared" si="12"/>
        <v>#DIV/0!</v>
      </c>
      <c r="O54" s="111" t="e">
        <f>ROUND(SUM(C54:N54),2)</f>
        <v>#DIV/0!</v>
      </c>
      <c r="P54" s="111"/>
      <c r="Q54" s="111"/>
    </row>
    <row r="55" spans="1:17" x14ac:dyDescent="0.2">
      <c r="A55" s="238"/>
      <c r="B55" s="56"/>
      <c r="C55" s="36"/>
      <c r="D55" s="36"/>
      <c r="E55" s="36"/>
      <c r="F55" s="36"/>
      <c r="G55" s="36"/>
      <c r="H55" s="36"/>
      <c r="I55" s="36"/>
      <c r="J55" s="36"/>
      <c r="K55" s="36"/>
      <c r="L55" s="36"/>
      <c r="M55" s="36"/>
      <c r="N55" s="36"/>
      <c r="O55" s="36"/>
      <c r="P55" s="36"/>
      <c r="Q55" s="36"/>
    </row>
    <row r="56" spans="1:17" ht="30" x14ac:dyDescent="0.2">
      <c r="A56" s="238">
        <v>27</v>
      </c>
      <c r="B56" s="230" t="s">
        <v>87</v>
      </c>
      <c r="C56" s="109"/>
      <c r="D56" s="109"/>
      <c r="E56" s="109"/>
      <c r="F56" s="109"/>
      <c r="G56" s="109"/>
      <c r="H56" s="109"/>
      <c r="I56" s="109"/>
      <c r="J56" s="109"/>
      <c r="K56" s="109"/>
      <c r="L56" s="109"/>
      <c r="M56" s="109"/>
      <c r="N56" s="109"/>
      <c r="O56" s="109">
        <f>SUM(C56:N56)</f>
        <v>0</v>
      </c>
      <c r="P56" s="109"/>
      <c r="Q56" s="109">
        <f>O56+P56</f>
        <v>0</v>
      </c>
    </row>
    <row r="57" spans="1:17" x14ac:dyDescent="0.2">
      <c r="A57" s="238"/>
      <c r="B57" s="56"/>
      <c r="C57" s="36"/>
      <c r="D57" s="36"/>
      <c r="E57" s="36"/>
      <c r="F57" s="36"/>
      <c r="G57" s="36"/>
      <c r="H57" s="36"/>
      <c r="I57" s="36"/>
      <c r="J57" s="36"/>
      <c r="K57" s="36"/>
      <c r="L57" s="36"/>
      <c r="M57" s="36"/>
      <c r="N57" s="36"/>
      <c r="O57" s="36"/>
      <c r="P57" s="36"/>
      <c r="Q57" s="36"/>
    </row>
    <row r="58" spans="1:17" ht="32.25" customHeight="1" x14ac:dyDescent="0.2">
      <c r="A58" s="238">
        <v>28</v>
      </c>
      <c r="B58" s="230" t="s">
        <v>114</v>
      </c>
      <c r="C58" s="109"/>
      <c r="D58" s="109"/>
      <c r="E58" s="109"/>
      <c r="F58" s="109"/>
      <c r="G58" s="109"/>
      <c r="H58" s="109"/>
      <c r="I58" s="109"/>
      <c r="J58" s="109"/>
      <c r="K58" s="109"/>
      <c r="L58" s="109"/>
      <c r="M58" s="109"/>
      <c r="N58" s="109"/>
      <c r="O58" s="109">
        <f>SUM(C58:N58)</f>
        <v>0</v>
      </c>
      <c r="P58" s="109"/>
      <c r="Q58" s="109">
        <f>O58+P58</f>
        <v>0</v>
      </c>
    </row>
    <row r="59" spans="1:17" x14ac:dyDescent="0.2">
      <c r="A59" s="238"/>
      <c r="B59" s="57"/>
      <c r="C59" s="36"/>
      <c r="D59" s="36"/>
      <c r="E59" s="36"/>
      <c r="F59" s="36"/>
      <c r="G59" s="36"/>
      <c r="H59" s="36"/>
      <c r="I59" s="36"/>
      <c r="J59" s="36"/>
      <c r="K59" s="36"/>
      <c r="L59" s="36"/>
      <c r="M59" s="36"/>
      <c r="N59" s="36"/>
      <c r="O59" s="36"/>
      <c r="P59" s="36"/>
      <c r="Q59" s="36"/>
    </row>
    <row r="60" spans="1:17" x14ac:dyDescent="0.2">
      <c r="A60" s="252">
        <v>25</v>
      </c>
      <c r="B60" s="235" t="s">
        <v>53</v>
      </c>
      <c r="C60" s="58"/>
      <c r="D60" s="59"/>
      <c r="E60" s="60"/>
      <c r="F60" s="36"/>
      <c r="G60" s="36"/>
      <c r="H60" s="36"/>
      <c r="I60" s="36"/>
      <c r="J60" s="36"/>
      <c r="K60" s="36"/>
      <c r="L60" s="36"/>
      <c r="M60" s="36"/>
      <c r="N60" s="36"/>
      <c r="O60" s="36"/>
      <c r="P60" s="36"/>
      <c r="Q60" s="36"/>
    </row>
    <row r="61" spans="1:17" x14ac:dyDescent="0.2">
      <c r="A61" s="252"/>
      <c r="B61" s="236" t="s">
        <v>163</v>
      </c>
      <c r="C61" s="36" t="e">
        <f>ABS(C71)*C72*C73</f>
        <v>#DIV/0!</v>
      </c>
      <c r="D61" s="61" t="s">
        <v>135</v>
      </c>
      <c r="E61" s="55"/>
      <c r="F61" s="62"/>
      <c r="G61" s="36"/>
      <c r="H61" s="36"/>
      <c r="I61" s="36"/>
      <c r="J61" s="36"/>
      <c r="K61" s="36"/>
      <c r="L61" s="36"/>
      <c r="M61" s="36"/>
      <c r="N61" s="36"/>
      <c r="O61" s="36"/>
      <c r="P61" s="36"/>
      <c r="Q61" s="36"/>
    </row>
    <row r="62" spans="1:17" x14ac:dyDescent="0.2">
      <c r="A62" s="26"/>
      <c r="B62" s="63"/>
      <c r="C62" s="36"/>
      <c r="D62" s="36"/>
      <c r="E62" s="55"/>
      <c r="F62" s="36"/>
      <c r="G62" s="36"/>
      <c r="H62" s="36"/>
      <c r="I62" s="36"/>
      <c r="J62" s="36"/>
      <c r="K62" s="36"/>
      <c r="L62" s="36"/>
      <c r="M62" s="36"/>
      <c r="N62" s="36"/>
      <c r="O62" s="36"/>
      <c r="P62" s="36"/>
      <c r="Q62" s="36"/>
    </row>
    <row r="63" spans="1:17" x14ac:dyDescent="0.2">
      <c r="A63" s="26"/>
      <c r="B63" s="64" t="s">
        <v>52</v>
      </c>
      <c r="C63" s="36"/>
      <c r="D63" s="36"/>
      <c r="E63" s="55"/>
      <c r="F63" s="36"/>
      <c r="G63" s="36"/>
      <c r="H63" s="36"/>
      <c r="I63" s="36"/>
      <c r="J63" s="36"/>
      <c r="K63" s="36"/>
      <c r="L63" s="36"/>
      <c r="M63" s="36"/>
      <c r="N63" s="36"/>
      <c r="O63" s="36"/>
      <c r="P63" s="36"/>
      <c r="Q63" s="36"/>
    </row>
    <row r="64" spans="1:17" x14ac:dyDescent="0.2">
      <c r="A64" s="26"/>
      <c r="B64" s="65" t="s">
        <v>46</v>
      </c>
      <c r="C64" s="66" t="e">
        <f>O36/12</f>
        <v>#DIV/0!</v>
      </c>
      <c r="D64" s="61" t="s">
        <v>72</v>
      </c>
      <c r="E64" s="55"/>
      <c r="F64" s="66"/>
      <c r="G64" s="36"/>
      <c r="H64" s="36"/>
      <c r="I64" s="36"/>
      <c r="J64" s="36"/>
      <c r="K64" s="36"/>
      <c r="L64" s="36"/>
      <c r="M64" s="36"/>
      <c r="N64" s="36"/>
      <c r="O64" s="36"/>
      <c r="P64" s="36"/>
      <c r="Q64" s="36"/>
    </row>
    <row r="65" spans="1:17" x14ac:dyDescent="0.2">
      <c r="A65" s="26"/>
      <c r="B65" s="65" t="s">
        <v>47</v>
      </c>
      <c r="C65" s="66" t="e">
        <f>O54/12</f>
        <v>#DIV/0!</v>
      </c>
      <c r="D65" s="61" t="s">
        <v>72</v>
      </c>
      <c r="E65" s="55"/>
      <c r="F65" s="66"/>
      <c r="G65" s="36"/>
      <c r="H65" s="36"/>
      <c r="I65" s="36"/>
      <c r="J65" s="36"/>
      <c r="K65" s="36"/>
      <c r="L65" s="36"/>
      <c r="M65" s="36"/>
      <c r="N65" s="36"/>
      <c r="O65" s="36"/>
      <c r="P65" s="36"/>
      <c r="Q65" s="36"/>
    </row>
    <row r="66" spans="1:17" x14ac:dyDescent="0.2">
      <c r="A66" s="26"/>
      <c r="B66" s="67" t="s">
        <v>143</v>
      </c>
      <c r="C66" s="66" t="e">
        <f>O58/O56</f>
        <v>#DIV/0!</v>
      </c>
      <c r="D66" s="68"/>
      <c r="E66" s="55"/>
      <c r="F66" s="66"/>
      <c r="G66" s="36"/>
      <c r="H66" s="36"/>
      <c r="I66" s="36"/>
      <c r="J66" s="36"/>
      <c r="K66" s="36"/>
      <c r="L66" s="36"/>
      <c r="M66" s="36"/>
      <c r="N66" s="36"/>
      <c r="O66" s="36"/>
      <c r="P66" s="36"/>
      <c r="Q66" s="36"/>
    </row>
    <row r="67" spans="1:17" x14ac:dyDescent="0.2">
      <c r="A67" s="26"/>
      <c r="B67" s="65" t="s">
        <v>48</v>
      </c>
      <c r="C67" s="66">
        <f>O56</f>
        <v>0</v>
      </c>
      <c r="D67" s="61" t="s">
        <v>135</v>
      </c>
      <c r="E67" s="55"/>
      <c r="F67" s="66"/>
      <c r="G67" s="36"/>
      <c r="H67" s="36"/>
      <c r="I67" s="36"/>
      <c r="J67" s="36"/>
      <c r="K67" s="36"/>
      <c r="L67" s="36"/>
      <c r="M67" s="36"/>
      <c r="N67" s="36"/>
      <c r="O67" s="36"/>
      <c r="P67" s="36"/>
      <c r="Q67" s="36"/>
    </row>
    <row r="68" spans="1:17" x14ac:dyDescent="0.2">
      <c r="A68" s="26"/>
      <c r="B68" s="65" t="s">
        <v>49</v>
      </c>
      <c r="C68" s="119"/>
      <c r="D68" s="68"/>
      <c r="E68" s="55"/>
      <c r="F68" s="69"/>
      <c r="G68" s="36"/>
      <c r="H68" s="36"/>
      <c r="I68" s="36"/>
      <c r="J68" s="36"/>
      <c r="K68" s="36"/>
      <c r="L68" s="36"/>
      <c r="M68" s="36"/>
      <c r="N68" s="36"/>
      <c r="O68" s="36"/>
      <c r="P68" s="36"/>
      <c r="Q68" s="36"/>
    </row>
    <row r="69" spans="1:17" x14ac:dyDescent="0.2">
      <c r="A69" s="26"/>
      <c r="B69" s="65" t="s">
        <v>51</v>
      </c>
      <c r="C69" s="119"/>
      <c r="D69" s="68"/>
      <c r="E69" s="55"/>
      <c r="F69" s="69"/>
      <c r="G69" s="36"/>
      <c r="H69" s="36"/>
      <c r="I69" s="36"/>
      <c r="J69" s="36"/>
      <c r="K69" s="36"/>
      <c r="L69" s="36"/>
      <c r="M69" s="36"/>
      <c r="N69" s="36"/>
      <c r="O69" s="36"/>
      <c r="P69" s="36"/>
      <c r="Q69" s="36"/>
    </row>
    <row r="70" spans="1:17" x14ac:dyDescent="0.2">
      <c r="A70" s="26"/>
      <c r="B70" s="65"/>
      <c r="C70" s="66"/>
      <c r="D70" s="68"/>
      <c r="E70" s="55"/>
      <c r="F70" s="66"/>
      <c r="G70" s="36"/>
      <c r="H70" s="36"/>
      <c r="I70" s="36"/>
      <c r="J70" s="36"/>
      <c r="K70" s="36"/>
      <c r="L70" s="36"/>
      <c r="M70" s="36"/>
      <c r="N70" s="36"/>
      <c r="O70" s="36"/>
      <c r="P70" s="36"/>
      <c r="Q70" s="36"/>
    </row>
    <row r="71" spans="1:17" x14ac:dyDescent="0.2">
      <c r="A71" s="26"/>
      <c r="B71" s="65" t="s">
        <v>144</v>
      </c>
      <c r="C71" s="66" t="e">
        <f>(C64-(C65*C66))</f>
        <v>#DIV/0!</v>
      </c>
      <c r="D71" s="61" t="s">
        <v>72</v>
      </c>
      <c r="E71" s="55"/>
      <c r="F71" s="66"/>
      <c r="G71" s="36"/>
      <c r="H71" s="36"/>
      <c r="I71" s="36"/>
      <c r="J71" s="36"/>
      <c r="K71" s="36"/>
      <c r="L71" s="36"/>
      <c r="M71" s="36"/>
      <c r="N71" s="36"/>
      <c r="O71" s="36"/>
      <c r="P71" s="36"/>
      <c r="Q71" s="36"/>
    </row>
    <row r="72" spans="1:17" x14ac:dyDescent="0.2">
      <c r="A72" s="26"/>
      <c r="B72" s="65" t="s">
        <v>54</v>
      </c>
      <c r="C72" s="66">
        <f>C67</f>
        <v>0</v>
      </c>
      <c r="D72" s="61" t="s">
        <v>135</v>
      </c>
      <c r="E72" s="55"/>
      <c r="F72" s="70"/>
      <c r="G72" s="36"/>
      <c r="H72" s="36"/>
      <c r="I72" s="36"/>
      <c r="J72" s="36"/>
      <c r="K72" s="36"/>
      <c r="L72" s="36"/>
      <c r="M72" s="36"/>
      <c r="N72" s="36"/>
      <c r="O72" s="36"/>
      <c r="P72" s="36"/>
      <c r="Q72" s="36"/>
    </row>
    <row r="73" spans="1:17" x14ac:dyDescent="0.2">
      <c r="A73" s="26"/>
      <c r="B73" s="65" t="s">
        <v>55</v>
      </c>
      <c r="C73" s="71">
        <f>(C69/100)/(1+(C68/100))</f>
        <v>0</v>
      </c>
      <c r="D73" s="61"/>
      <c r="E73" s="55"/>
      <c r="F73" s="71"/>
      <c r="G73" s="36"/>
      <c r="H73" s="36"/>
      <c r="I73" s="36"/>
      <c r="J73" s="36"/>
      <c r="K73" s="36"/>
      <c r="L73" s="36"/>
      <c r="M73" s="36"/>
      <c r="N73" s="36"/>
      <c r="O73" s="36"/>
      <c r="P73" s="36"/>
      <c r="Q73" s="36"/>
    </row>
    <row r="74" spans="1:17" x14ac:dyDescent="0.2">
      <c r="A74" s="26"/>
      <c r="B74" s="72"/>
      <c r="C74" s="73"/>
      <c r="D74" s="74"/>
      <c r="E74" s="75"/>
      <c r="F74" s="36"/>
      <c r="G74" s="36"/>
      <c r="H74" s="36"/>
      <c r="I74" s="36"/>
      <c r="J74" s="36"/>
      <c r="K74" s="36"/>
      <c r="L74" s="36"/>
      <c r="M74" s="36"/>
      <c r="N74" s="36"/>
      <c r="O74" s="36"/>
      <c r="P74" s="36"/>
      <c r="Q74" s="36"/>
    </row>
    <row r="75" spans="1:17" x14ac:dyDescent="0.2">
      <c r="A75" s="26"/>
      <c r="B75" s="76"/>
      <c r="C75" s="77"/>
      <c r="D75" s="78"/>
      <c r="E75" s="36"/>
      <c r="F75" s="36"/>
      <c r="G75" s="36"/>
      <c r="H75" s="36"/>
      <c r="I75" s="36"/>
      <c r="J75" s="36"/>
      <c r="K75" s="36"/>
      <c r="L75" s="36"/>
      <c r="M75" s="36"/>
      <c r="N75" s="36"/>
      <c r="O75" s="36"/>
      <c r="P75" s="36"/>
      <c r="Q75" s="36"/>
    </row>
    <row r="76" spans="1:17" x14ac:dyDescent="0.2">
      <c r="B76" s="80"/>
      <c r="C76" s="81"/>
      <c r="D76" s="82"/>
      <c r="P76" s="36"/>
      <c r="Q76" s="36"/>
    </row>
    <row r="77" spans="1:17" x14ac:dyDescent="0.2">
      <c r="B77" s="80"/>
      <c r="C77" s="83"/>
      <c r="D77" s="82"/>
    </row>
    <row r="78" spans="1:17" x14ac:dyDescent="0.2">
      <c r="B78" s="80"/>
      <c r="C78" s="84"/>
      <c r="D78" s="82"/>
    </row>
  </sheetData>
  <mergeCells count="2">
    <mergeCell ref="A60:A61"/>
    <mergeCell ref="A6:A7"/>
  </mergeCells>
  <pageMargins left="0.11" right="0.61" top="0.27" bottom="0.25" header="0" footer="0"/>
  <pageSetup paperSize="7" scale="60" orientation="landscape"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01ECC-4D25-442C-96B3-455CAE469275}">
  <dimension ref="A1:R78"/>
  <sheetViews>
    <sheetView topLeftCell="A13" zoomScaleNormal="100" workbookViewId="0">
      <selection activeCell="B25" sqref="B25:B27"/>
    </sheetView>
  </sheetViews>
  <sheetFormatPr baseColWidth="10" defaultColWidth="11.42578125" defaultRowHeight="15" x14ac:dyDescent="0.2"/>
  <cols>
    <col min="1" max="1" width="11.7109375" style="79" customWidth="1"/>
    <col min="2" max="2" width="58.85546875" style="37" customWidth="1"/>
    <col min="3" max="3" width="9.5703125" style="37" bestFit="1" customWidth="1"/>
    <col min="4" max="4" width="10.5703125" style="37" bestFit="1" customWidth="1"/>
    <col min="5" max="5" width="10.5703125" style="37" customWidth="1"/>
    <col min="6" max="6" width="10.5703125" style="37" bestFit="1" customWidth="1"/>
    <col min="7" max="7" width="11.5703125" style="37" bestFit="1" customWidth="1"/>
    <col min="8" max="8" width="12.5703125" style="37" bestFit="1" customWidth="1"/>
    <col min="9" max="9" width="9.42578125" style="37" customWidth="1"/>
    <col min="10" max="12" width="9.42578125" style="37" bestFit="1" customWidth="1"/>
    <col min="13" max="13" width="13.5703125" style="37" bestFit="1" customWidth="1"/>
    <col min="14" max="14" width="16.42578125" style="37" bestFit="1" customWidth="1"/>
    <col min="15" max="17" width="11" style="37" customWidth="1"/>
    <col min="18" max="16384" width="11.42578125" style="37"/>
  </cols>
  <sheetData>
    <row r="1" spans="1:18" ht="15.75" x14ac:dyDescent="0.2">
      <c r="A1" s="26"/>
      <c r="B1" s="108" t="s">
        <v>180</v>
      </c>
      <c r="C1" s="36"/>
      <c r="D1" s="36"/>
      <c r="E1" s="36"/>
      <c r="F1" s="36"/>
      <c r="G1" s="36"/>
      <c r="H1" s="36"/>
      <c r="I1" s="36"/>
      <c r="J1" s="36"/>
      <c r="K1" s="36"/>
      <c r="L1" s="36"/>
      <c r="M1" s="36"/>
      <c r="N1" s="36"/>
      <c r="O1" s="36"/>
      <c r="P1" s="36"/>
      <c r="Q1" s="36"/>
    </row>
    <row r="2" spans="1:18" ht="15.75" x14ac:dyDescent="0.2">
      <c r="A2" s="26"/>
      <c r="B2" s="108" t="s">
        <v>176</v>
      </c>
      <c r="C2" s="36"/>
      <c r="D2" s="36"/>
      <c r="E2" s="36"/>
      <c r="F2" s="36"/>
      <c r="G2" s="36"/>
      <c r="H2" s="36"/>
      <c r="I2" s="36"/>
      <c r="J2" s="36"/>
      <c r="K2" s="36"/>
      <c r="L2" s="36"/>
      <c r="M2" s="36"/>
      <c r="N2" s="36"/>
      <c r="O2" s="36"/>
      <c r="P2" s="36"/>
      <c r="Q2" s="36"/>
    </row>
    <row r="3" spans="1:18" x14ac:dyDescent="0.2">
      <c r="A3" s="26"/>
      <c r="B3" s="38" t="s">
        <v>141</v>
      </c>
      <c r="C3" s="36"/>
      <c r="D3" s="36"/>
      <c r="E3" s="36"/>
      <c r="F3" s="36"/>
      <c r="G3" s="36"/>
      <c r="H3" s="36"/>
      <c r="I3" s="36"/>
      <c r="J3" s="36"/>
      <c r="K3" s="36"/>
      <c r="L3" s="36"/>
      <c r="M3" s="36"/>
      <c r="N3" s="36"/>
      <c r="O3" s="36"/>
      <c r="P3" s="36"/>
      <c r="Q3" s="36"/>
    </row>
    <row r="4" spans="1:18" x14ac:dyDescent="0.25">
      <c r="A4" s="26"/>
      <c r="B4" s="4" t="s">
        <v>142</v>
      </c>
      <c r="C4" s="36"/>
      <c r="D4" s="36"/>
      <c r="E4" s="36"/>
      <c r="F4" s="36"/>
      <c r="G4" s="36"/>
      <c r="H4" s="36"/>
      <c r="I4" s="36"/>
      <c r="J4" s="36"/>
      <c r="K4" s="36"/>
      <c r="L4" s="36"/>
      <c r="M4" s="36"/>
      <c r="N4" s="36"/>
      <c r="O4" s="36"/>
      <c r="P4" s="36"/>
      <c r="Q4" s="36"/>
    </row>
    <row r="5" spans="1:18" ht="15.75" thickBot="1" x14ac:dyDescent="0.25">
      <c r="A5" s="26"/>
      <c r="B5" s="35" t="s">
        <v>119</v>
      </c>
      <c r="C5" s="36"/>
      <c r="D5" s="36"/>
      <c r="E5" s="36"/>
      <c r="F5" s="36"/>
      <c r="G5" s="36"/>
      <c r="H5" s="36"/>
      <c r="I5" s="36"/>
      <c r="J5" s="36"/>
      <c r="K5" s="36"/>
      <c r="L5" s="36"/>
      <c r="M5" s="36"/>
      <c r="N5" s="36"/>
      <c r="O5" s="36"/>
      <c r="P5" s="36"/>
      <c r="Q5" s="36"/>
      <c r="R5" s="39"/>
    </row>
    <row r="6" spans="1:18" x14ac:dyDescent="0.2">
      <c r="A6" s="248" t="s">
        <v>186</v>
      </c>
      <c r="B6" s="99"/>
      <c r="C6" s="100"/>
      <c r="D6" s="100"/>
      <c r="E6" s="100"/>
      <c r="F6" s="100"/>
      <c r="G6" s="100"/>
      <c r="H6" s="100"/>
      <c r="I6" s="100"/>
      <c r="J6" s="100"/>
      <c r="K6" s="100"/>
      <c r="L6" s="100"/>
      <c r="M6" s="100"/>
      <c r="N6" s="101" t="s">
        <v>17</v>
      </c>
      <c r="O6" s="102"/>
      <c r="P6" s="220"/>
      <c r="Q6" s="102"/>
      <c r="R6" s="39"/>
    </row>
    <row r="7" spans="1:18" x14ac:dyDescent="0.2">
      <c r="A7" s="253"/>
      <c r="B7" s="104"/>
      <c r="C7" s="105" t="s">
        <v>6</v>
      </c>
      <c r="D7" s="105" t="s">
        <v>7</v>
      </c>
      <c r="E7" s="105" t="s">
        <v>8</v>
      </c>
      <c r="F7" s="105" t="s">
        <v>9</v>
      </c>
      <c r="G7" s="105" t="s">
        <v>10</v>
      </c>
      <c r="H7" s="105" t="s">
        <v>11</v>
      </c>
      <c r="I7" s="105" t="s">
        <v>12</v>
      </c>
      <c r="J7" s="105" t="s">
        <v>13</v>
      </c>
      <c r="K7" s="105" t="s">
        <v>14</v>
      </c>
      <c r="L7" s="105" t="s">
        <v>15</v>
      </c>
      <c r="M7" s="105" t="s">
        <v>16</v>
      </c>
      <c r="N7" s="105" t="s">
        <v>18</v>
      </c>
      <c r="O7" s="106" t="s">
        <v>2</v>
      </c>
      <c r="P7" s="221" t="s">
        <v>120</v>
      </c>
      <c r="Q7" s="106" t="s">
        <v>130</v>
      </c>
      <c r="R7" s="39"/>
    </row>
    <row r="8" spans="1:18" x14ac:dyDescent="0.2">
      <c r="A8" s="238"/>
      <c r="B8" s="223"/>
      <c r="C8" s="28"/>
      <c r="D8" s="28"/>
      <c r="E8" s="28"/>
      <c r="F8" s="28"/>
      <c r="G8" s="28"/>
      <c r="H8" s="28"/>
      <c r="I8" s="28"/>
      <c r="J8" s="28"/>
      <c r="K8" s="28"/>
      <c r="L8" s="28"/>
      <c r="M8" s="28"/>
      <c r="N8" s="28"/>
      <c r="O8" s="40"/>
      <c r="P8" s="41"/>
      <c r="Q8" s="40"/>
      <c r="R8" s="39"/>
    </row>
    <row r="9" spans="1:18" x14ac:dyDescent="0.2">
      <c r="A9" s="237"/>
      <c r="B9" s="224" t="s">
        <v>28</v>
      </c>
      <c r="C9" s="28"/>
      <c r="D9" s="28"/>
      <c r="E9" s="28"/>
      <c r="F9" s="28"/>
      <c r="G9" s="28"/>
      <c r="H9" s="28"/>
      <c r="I9" s="28"/>
      <c r="J9" s="28"/>
      <c r="K9" s="28"/>
      <c r="L9" s="28"/>
      <c r="M9" s="28"/>
      <c r="N9" s="28"/>
      <c r="O9" s="40"/>
      <c r="P9" s="41"/>
      <c r="Q9" s="40"/>
      <c r="R9" s="39"/>
    </row>
    <row r="10" spans="1:18" x14ac:dyDescent="0.2">
      <c r="A10" s="237">
        <v>29</v>
      </c>
      <c r="B10" s="225" t="s">
        <v>1</v>
      </c>
      <c r="C10" s="42">
        <f>SUM(C11:C15)</f>
        <v>0</v>
      </c>
      <c r="D10" s="42">
        <f t="shared" ref="D10:P10" si="0">SUM(D11:D15)</f>
        <v>0</v>
      </c>
      <c r="E10" s="42">
        <f t="shared" si="0"/>
        <v>0</v>
      </c>
      <c r="F10" s="42">
        <f t="shared" si="0"/>
        <v>0</v>
      </c>
      <c r="G10" s="42">
        <f t="shared" si="0"/>
        <v>0</v>
      </c>
      <c r="H10" s="42">
        <f t="shared" si="0"/>
        <v>0</v>
      </c>
      <c r="I10" s="42">
        <f t="shared" si="0"/>
        <v>0</v>
      </c>
      <c r="J10" s="42">
        <f t="shared" si="0"/>
        <v>0</v>
      </c>
      <c r="K10" s="42">
        <f t="shared" si="0"/>
        <v>0</v>
      </c>
      <c r="L10" s="42">
        <f t="shared" si="0"/>
        <v>0</v>
      </c>
      <c r="M10" s="42">
        <f t="shared" si="0"/>
        <v>0</v>
      </c>
      <c r="N10" s="42">
        <f t="shared" si="0"/>
        <v>0</v>
      </c>
      <c r="O10" s="12">
        <f>SUM(O11:O15)</f>
        <v>0</v>
      </c>
      <c r="P10" s="43">
        <f t="shared" si="0"/>
        <v>0</v>
      </c>
      <c r="Q10" s="12">
        <f>O10+P10</f>
        <v>0</v>
      </c>
      <c r="R10" s="39"/>
    </row>
    <row r="11" spans="1:18" x14ac:dyDescent="0.2">
      <c r="A11" s="237">
        <v>30</v>
      </c>
      <c r="B11" s="226" t="s">
        <v>122</v>
      </c>
      <c r="C11" s="28"/>
      <c r="D11" s="28"/>
      <c r="E11" s="28"/>
      <c r="F11" s="28"/>
      <c r="G11" s="28"/>
      <c r="H11" s="28"/>
      <c r="I11" s="28"/>
      <c r="J11" s="28"/>
      <c r="K11" s="28"/>
      <c r="L11" s="28"/>
      <c r="M11" s="28"/>
      <c r="N11" s="28"/>
      <c r="O11" s="12">
        <f t="shared" ref="O11:O15" si="1">SUM(C11:N11)</f>
        <v>0</v>
      </c>
      <c r="P11" s="44"/>
      <c r="Q11" s="12">
        <f t="shared" ref="Q11:Q30" si="2">O11+P11</f>
        <v>0</v>
      </c>
      <c r="R11" s="39"/>
    </row>
    <row r="12" spans="1:18" ht="30" x14ac:dyDescent="0.2">
      <c r="A12" s="237">
        <v>31</v>
      </c>
      <c r="B12" s="226" t="s">
        <v>123</v>
      </c>
      <c r="C12" s="28"/>
      <c r="D12" s="28"/>
      <c r="E12" s="28"/>
      <c r="F12" s="28"/>
      <c r="G12" s="28"/>
      <c r="H12" s="28"/>
      <c r="I12" s="28"/>
      <c r="J12" s="28"/>
      <c r="K12" s="28"/>
      <c r="L12" s="28"/>
      <c r="M12" s="28"/>
      <c r="N12" s="28"/>
      <c r="O12" s="12">
        <f t="shared" si="1"/>
        <v>0</v>
      </c>
      <c r="P12" s="44"/>
      <c r="Q12" s="12">
        <f t="shared" si="2"/>
        <v>0</v>
      </c>
      <c r="R12" s="39"/>
    </row>
    <row r="13" spans="1:18" ht="30" x14ac:dyDescent="0.2">
      <c r="A13" s="237">
        <v>32</v>
      </c>
      <c r="B13" s="226" t="s">
        <v>124</v>
      </c>
      <c r="C13" s="28"/>
      <c r="D13" s="28"/>
      <c r="E13" s="28"/>
      <c r="F13" s="28"/>
      <c r="G13" s="28"/>
      <c r="H13" s="28"/>
      <c r="I13" s="28"/>
      <c r="J13" s="28"/>
      <c r="K13" s="28"/>
      <c r="L13" s="28"/>
      <c r="M13" s="28"/>
      <c r="N13" s="28"/>
      <c r="O13" s="12">
        <f t="shared" si="1"/>
        <v>0</v>
      </c>
      <c r="P13" s="44"/>
      <c r="Q13" s="12">
        <f t="shared" si="2"/>
        <v>0</v>
      </c>
      <c r="R13" s="39"/>
    </row>
    <row r="14" spans="1:18" x14ac:dyDescent="0.2">
      <c r="A14" s="237">
        <v>33</v>
      </c>
      <c r="B14" s="226" t="s">
        <v>125</v>
      </c>
      <c r="C14" s="28"/>
      <c r="D14" s="28"/>
      <c r="E14" s="28"/>
      <c r="F14" s="28"/>
      <c r="G14" s="28"/>
      <c r="H14" s="28"/>
      <c r="I14" s="28"/>
      <c r="J14" s="28"/>
      <c r="K14" s="28"/>
      <c r="L14" s="28"/>
      <c r="M14" s="28"/>
      <c r="N14" s="28"/>
      <c r="O14" s="12">
        <f t="shared" si="1"/>
        <v>0</v>
      </c>
      <c r="P14" s="44"/>
      <c r="Q14" s="12">
        <f t="shared" si="2"/>
        <v>0</v>
      </c>
      <c r="R14" s="39"/>
    </row>
    <row r="15" spans="1:18" x14ac:dyDescent="0.2">
      <c r="A15" s="237">
        <v>34</v>
      </c>
      <c r="B15" s="226" t="s">
        <v>126</v>
      </c>
      <c r="C15" s="28"/>
      <c r="D15" s="28"/>
      <c r="E15" s="28"/>
      <c r="F15" s="28"/>
      <c r="G15" s="28"/>
      <c r="H15" s="28"/>
      <c r="I15" s="28"/>
      <c r="J15" s="28"/>
      <c r="K15" s="28"/>
      <c r="L15" s="28"/>
      <c r="M15" s="28"/>
      <c r="N15" s="28"/>
      <c r="O15" s="12">
        <f t="shared" si="1"/>
        <v>0</v>
      </c>
      <c r="P15" s="44"/>
      <c r="Q15" s="12">
        <f t="shared" si="2"/>
        <v>0</v>
      </c>
      <c r="R15" s="39"/>
    </row>
    <row r="16" spans="1:18" x14ac:dyDescent="0.2">
      <c r="A16" s="237">
        <v>1</v>
      </c>
      <c r="B16" s="227" t="s">
        <v>19</v>
      </c>
      <c r="C16" s="45">
        <f>SUM(C17:C23)</f>
        <v>0</v>
      </c>
      <c r="D16" s="45">
        <f t="shared" ref="D16:P16" si="3">SUM(D17:D23)</f>
        <v>0</v>
      </c>
      <c r="E16" s="45">
        <f t="shared" si="3"/>
        <v>0</v>
      </c>
      <c r="F16" s="45">
        <f t="shared" si="3"/>
        <v>0</v>
      </c>
      <c r="G16" s="45">
        <f t="shared" si="3"/>
        <v>0</v>
      </c>
      <c r="H16" s="45">
        <f t="shared" si="3"/>
        <v>0</v>
      </c>
      <c r="I16" s="45">
        <f t="shared" si="3"/>
        <v>0</v>
      </c>
      <c r="J16" s="45">
        <f t="shared" si="3"/>
        <v>0</v>
      </c>
      <c r="K16" s="45">
        <f t="shared" si="3"/>
        <v>0</v>
      </c>
      <c r="L16" s="45">
        <f t="shared" si="3"/>
        <v>0</v>
      </c>
      <c r="M16" s="45">
        <f t="shared" si="3"/>
        <v>0</v>
      </c>
      <c r="N16" s="45">
        <f t="shared" si="3"/>
        <v>0</v>
      </c>
      <c r="O16" s="12">
        <f t="shared" si="3"/>
        <v>0</v>
      </c>
      <c r="P16" s="44">
        <f t="shared" si="3"/>
        <v>0</v>
      </c>
      <c r="Q16" s="12">
        <f t="shared" si="2"/>
        <v>0</v>
      </c>
      <c r="R16" s="39"/>
    </row>
    <row r="17" spans="1:18" x14ac:dyDescent="0.2">
      <c r="A17" s="237">
        <v>2</v>
      </c>
      <c r="B17" s="226" t="s">
        <v>58</v>
      </c>
      <c r="C17" s="45"/>
      <c r="D17" s="45"/>
      <c r="E17" s="45"/>
      <c r="F17" s="45"/>
      <c r="G17" s="45"/>
      <c r="H17" s="45"/>
      <c r="I17" s="45"/>
      <c r="J17" s="45"/>
      <c r="K17" s="45"/>
      <c r="L17" s="45"/>
      <c r="M17" s="45"/>
      <c r="N17" s="45"/>
      <c r="O17" s="12">
        <f t="shared" ref="O17:O30" si="4">SUM(C17:N17)</f>
        <v>0</v>
      </c>
      <c r="P17" s="44"/>
      <c r="Q17" s="12">
        <f t="shared" si="2"/>
        <v>0</v>
      </c>
      <c r="R17" s="39"/>
    </row>
    <row r="18" spans="1:18" x14ac:dyDescent="0.2">
      <c r="A18" s="237">
        <v>3</v>
      </c>
      <c r="B18" s="226" t="s">
        <v>59</v>
      </c>
      <c r="C18" s="45"/>
      <c r="D18" s="45"/>
      <c r="E18" s="45"/>
      <c r="F18" s="45"/>
      <c r="G18" s="45"/>
      <c r="H18" s="45"/>
      <c r="I18" s="45"/>
      <c r="J18" s="45"/>
      <c r="K18" s="45"/>
      <c r="L18" s="45"/>
      <c r="M18" s="45"/>
      <c r="N18" s="45"/>
      <c r="O18" s="12">
        <f t="shared" si="4"/>
        <v>0</v>
      </c>
      <c r="P18" s="44"/>
      <c r="Q18" s="12">
        <f t="shared" si="2"/>
        <v>0</v>
      </c>
      <c r="R18" s="39"/>
    </row>
    <row r="19" spans="1:18" x14ac:dyDescent="0.2">
      <c r="A19" s="237">
        <v>4</v>
      </c>
      <c r="B19" s="226" t="s">
        <v>60</v>
      </c>
      <c r="C19" s="45"/>
      <c r="D19" s="45"/>
      <c r="E19" s="45"/>
      <c r="F19" s="45"/>
      <c r="G19" s="45"/>
      <c r="H19" s="45"/>
      <c r="I19" s="45"/>
      <c r="J19" s="45"/>
      <c r="K19" s="45"/>
      <c r="L19" s="45"/>
      <c r="M19" s="45"/>
      <c r="N19" s="45"/>
      <c r="O19" s="12">
        <f t="shared" si="4"/>
        <v>0</v>
      </c>
      <c r="P19" s="44"/>
      <c r="Q19" s="12">
        <f t="shared" si="2"/>
        <v>0</v>
      </c>
      <c r="R19" s="39"/>
    </row>
    <row r="20" spans="1:18" x14ac:dyDescent="0.2">
      <c r="A20" s="237">
        <v>5</v>
      </c>
      <c r="B20" s="226" t="s">
        <v>61</v>
      </c>
      <c r="C20" s="45"/>
      <c r="D20" s="45"/>
      <c r="E20" s="45"/>
      <c r="F20" s="45"/>
      <c r="G20" s="45"/>
      <c r="H20" s="45"/>
      <c r="I20" s="45"/>
      <c r="J20" s="45"/>
      <c r="K20" s="45"/>
      <c r="L20" s="45"/>
      <c r="M20" s="45"/>
      <c r="N20" s="45"/>
      <c r="O20" s="12">
        <f t="shared" si="4"/>
        <v>0</v>
      </c>
      <c r="P20" s="44"/>
      <c r="Q20" s="12">
        <f t="shared" si="2"/>
        <v>0</v>
      </c>
      <c r="R20" s="39"/>
    </row>
    <row r="21" spans="1:18" x14ac:dyDescent="0.2">
      <c r="A21" s="237">
        <v>6</v>
      </c>
      <c r="B21" s="226" t="s">
        <v>27</v>
      </c>
      <c r="C21" s="45"/>
      <c r="D21" s="45"/>
      <c r="E21" s="45"/>
      <c r="F21" s="45"/>
      <c r="G21" s="45"/>
      <c r="H21" s="45"/>
      <c r="I21" s="45"/>
      <c r="J21" s="45"/>
      <c r="K21" s="45"/>
      <c r="L21" s="45"/>
      <c r="M21" s="45"/>
      <c r="N21" s="45"/>
      <c r="O21" s="12">
        <f t="shared" si="4"/>
        <v>0</v>
      </c>
      <c r="P21" s="44"/>
      <c r="Q21" s="12">
        <f t="shared" si="2"/>
        <v>0</v>
      </c>
      <c r="R21" s="39"/>
    </row>
    <row r="22" spans="1:18" x14ac:dyDescent="0.2">
      <c r="A22" s="237">
        <v>7</v>
      </c>
      <c r="B22" s="226" t="s">
        <v>62</v>
      </c>
      <c r="C22" s="45"/>
      <c r="D22" s="45"/>
      <c r="E22" s="45"/>
      <c r="F22" s="45"/>
      <c r="G22" s="45"/>
      <c r="H22" s="45"/>
      <c r="I22" s="45"/>
      <c r="J22" s="45"/>
      <c r="K22" s="45"/>
      <c r="L22" s="45"/>
      <c r="M22" s="45"/>
      <c r="N22" s="45"/>
      <c r="O22" s="12">
        <f t="shared" si="4"/>
        <v>0</v>
      </c>
      <c r="P22" s="44"/>
      <c r="Q22" s="12">
        <f t="shared" si="2"/>
        <v>0</v>
      </c>
      <c r="R22" s="39"/>
    </row>
    <row r="23" spans="1:18" x14ac:dyDescent="0.2">
      <c r="A23" s="237">
        <v>35</v>
      </c>
      <c r="B23" s="226" t="s">
        <v>127</v>
      </c>
      <c r="C23" s="45"/>
      <c r="D23" s="45"/>
      <c r="E23" s="45"/>
      <c r="F23" s="45"/>
      <c r="G23" s="45"/>
      <c r="H23" s="45"/>
      <c r="I23" s="45"/>
      <c r="J23" s="45"/>
      <c r="K23" s="45"/>
      <c r="L23" s="45"/>
      <c r="M23" s="45"/>
      <c r="N23" s="45"/>
      <c r="O23" s="12">
        <f t="shared" si="4"/>
        <v>0</v>
      </c>
      <c r="P23" s="44"/>
      <c r="Q23" s="12">
        <f t="shared" si="2"/>
        <v>0</v>
      </c>
      <c r="R23" s="39"/>
    </row>
    <row r="24" spans="1:18" x14ac:dyDescent="0.2">
      <c r="A24" s="237">
        <v>8</v>
      </c>
      <c r="B24" s="227" t="s">
        <v>5</v>
      </c>
      <c r="C24" s="45">
        <f>SUM(C25:C29)</f>
        <v>0</v>
      </c>
      <c r="D24" s="45">
        <f t="shared" ref="D24:P24" si="5">SUM(D25:D29)</f>
        <v>0</v>
      </c>
      <c r="E24" s="45">
        <f t="shared" si="5"/>
        <v>0</v>
      </c>
      <c r="F24" s="45">
        <f t="shared" si="5"/>
        <v>0</v>
      </c>
      <c r="G24" s="45">
        <f t="shared" si="5"/>
        <v>0</v>
      </c>
      <c r="H24" s="45">
        <f t="shared" si="5"/>
        <v>0</v>
      </c>
      <c r="I24" s="45">
        <f t="shared" si="5"/>
        <v>0</v>
      </c>
      <c r="J24" s="45">
        <f t="shared" si="5"/>
        <v>0</v>
      </c>
      <c r="K24" s="45">
        <f t="shared" si="5"/>
        <v>0</v>
      </c>
      <c r="L24" s="45">
        <f t="shared" si="5"/>
        <v>0</v>
      </c>
      <c r="M24" s="45">
        <f t="shared" si="5"/>
        <v>0</v>
      </c>
      <c r="N24" s="45">
        <f>SUM(N25:N29)</f>
        <v>0</v>
      </c>
      <c r="O24" s="12">
        <f>SUM(C24:N24)</f>
        <v>0</v>
      </c>
      <c r="P24" s="44">
        <f t="shared" si="5"/>
        <v>0</v>
      </c>
      <c r="Q24" s="12">
        <f t="shared" si="2"/>
        <v>0</v>
      </c>
    </row>
    <row r="25" spans="1:18" ht="30" x14ac:dyDescent="0.2">
      <c r="A25" s="237">
        <v>9</v>
      </c>
      <c r="B25" s="268" t="s">
        <v>193</v>
      </c>
      <c r="C25" s="45"/>
      <c r="D25" s="45"/>
      <c r="E25" s="45"/>
      <c r="F25" s="45"/>
      <c r="G25" s="45"/>
      <c r="H25" s="45"/>
      <c r="I25" s="45"/>
      <c r="J25" s="45"/>
      <c r="K25" s="45"/>
      <c r="L25" s="45"/>
      <c r="M25" s="45"/>
      <c r="N25" s="45"/>
      <c r="O25" s="12">
        <f t="shared" si="4"/>
        <v>0</v>
      </c>
      <c r="P25" s="44"/>
      <c r="Q25" s="12">
        <f t="shared" si="2"/>
        <v>0</v>
      </c>
    </row>
    <row r="26" spans="1:18" ht="30" x14ac:dyDescent="0.2">
      <c r="A26" s="237">
        <v>10</v>
      </c>
      <c r="B26" s="268" t="s">
        <v>194</v>
      </c>
      <c r="C26" s="45"/>
      <c r="D26" s="45"/>
      <c r="E26" s="45"/>
      <c r="F26" s="45"/>
      <c r="G26" s="45"/>
      <c r="H26" s="45"/>
      <c r="I26" s="45"/>
      <c r="J26" s="45"/>
      <c r="K26" s="45"/>
      <c r="L26" s="45"/>
      <c r="M26" s="45"/>
      <c r="N26" s="45"/>
      <c r="O26" s="12">
        <f t="shared" si="4"/>
        <v>0</v>
      </c>
      <c r="P26" s="44"/>
      <c r="Q26" s="12">
        <f t="shared" si="2"/>
        <v>0</v>
      </c>
    </row>
    <row r="27" spans="1:18" ht="30" x14ac:dyDescent="0.2">
      <c r="A27" s="237">
        <v>11</v>
      </c>
      <c r="B27" s="268" t="s">
        <v>195</v>
      </c>
      <c r="C27" s="45"/>
      <c r="D27" s="45"/>
      <c r="E27" s="45"/>
      <c r="F27" s="45"/>
      <c r="G27" s="45"/>
      <c r="H27" s="45"/>
      <c r="I27" s="45"/>
      <c r="J27" s="45"/>
      <c r="K27" s="45"/>
      <c r="L27" s="45"/>
      <c r="M27" s="45"/>
      <c r="N27" s="45"/>
      <c r="O27" s="12">
        <f t="shared" si="4"/>
        <v>0</v>
      </c>
      <c r="P27" s="44"/>
      <c r="Q27" s="12">
        <f t="shared" si="2"/>
        <v>0</v>
      </c>
    </row>
    <row r="28" spans="1:18" x14ac:dyDescent="0.2">
      <c r="A28" s="237">
        <v>26</v>
      </c>
      <c r="B28" s="228" t="s">
        <v>164</v>
      </c>
      <c r="C28" s="45"/>
      <c r="D28" s="45"/>
      <c r="E28" s="45"/>
      <c r="F28" s="45"/>
      <c r="G28" s="45"/>
      <c r="H28" s="45"/>
      <c r="I28" s="45"/>
      <c r="J28" s="45"/>
      <c r="K28" s="45"/>
      <c r="L28" s="45"/>
      <c r="M28" s="45"/>
      <c r="N28" s="45"/>
      <c r="O28" s="12">
        <f t="shared" si="4"/>
        <v>0</v>
      </c>
      <c r="P28" s="44"/>
      <c r="Q28" s="12">
        <f t="shared" si="2"/>
        <v>0</v>
      </c>
    </row>
    <row r="29" spans="1:18" x14ac:dyDescent="0.2">
      <c r="A29" s="237">
        <v>12</v>
      </c>
      <c r="B29" s="228" t="s">
        <v>165</v>
      </c>
      <c r="C29" s="45"/>
      <c r="D29" s="45"/>
      <c r="E29" s="45"/>
      <c r="F29" s="45"/>
      <c r="G29" s="45"/>
      <c r="H29" s="45"/>
      <c r="I29" s="45"/>
      <c r="J29" s="45"/>
      <c r="K29" s="45"/>
      <c r="L29" s="45"/>
      <c r="M29" s="45"/>
      <c r="N29" s="45"/>
      <c r="O29" s="12">
        <f t="shared" si="4"/>
        <v>0</v>
      </c>
      <c r="P29" s="44"/>
      <c r="Q29" s="12">
        <f t="shared" si="2"/>
        <v>0</v>
      </c>
    </row>
    <row r="30" spans="1:18" s="47" customFormat="1" x14ac:dyDescent="0.2">
      <c r="A30" s="237">
        <v>36</v>
      </c>
      <c r="B30" s="228" t="s">
        <v>166</v>
      </c>
      <c r="C30" s="46"/>
      <c r="D30" s="46"/>
      <c r="E30" s="46"/>
      <c r="F30" s="46"/>
      <c r="G30" s="46"/>
      <c r="H30" s="46"/>
      <c r="I30" s="46"/>
      <c r="J30" s="46"/>
      <c r="K30" s="46"/>
      <c r="L30" s="46"/>
      <c r="M30" s="46"/>
      <c r="N30" s="46"/>
      <c r="O30" s="12">
        <f t="shared" si="4"/>
        <v>0</v>
      </c>
      <c r="P30" s="44"/>
      <c r="Q30" s="12">
        <f t="shared" si="2"/>
        <v>0</v>
      </c>
    </row>
    <row r="31" spans="1:18" x14ac:dyDescent="0.2">
      <c r="A31" s="237"/>
      <c r="B31" s="229"/>
      <c r="O31" s="48"/>
      <c r="P31" s="49"/>
      <c r="Q31" s="48"/>
    </row>
    <row r="32" spans="1:18" ht="30" x14ac:dyDescent="0.2">
      <c r="A32" s="238">
        <v>13</v>
      </c>
      <c r="B32" s="230" t="s">
        <v>91</v>
      </c>
      <c r="C32" s="109">
        <f>SUM(C10,C16,C24,C30)</f>
        <v>0</v>
      </c>
      <c r="D32" s="109">
        <f t="shared" ref="D32:M32" si="6">SUM(D10,D16,D24,D30)</f>
        <v>0</v>
      </c>
      <c r="E32" s="109">
        <f t="shared" si="6"/>
        <v>0</v>
      </c>
      <c r="F32" s="109">
        <f t="shared" si="6"/>
        <v>0</v>
      </c>
      <c r="G32" s="109">
        <f t="shared" si="6"/>
        <v>0</v>
      </c>
      <c r="H32" s="109">
        <f t="shared" si="6"/>
        <v>0</v>
      </c>
      <c r="I32" s="109">
        <f t="shared" si="6"/>
        <v>0</v>
      </c>
      <c r="J32" s="109">
        <f t="shared" si="6"/>
        <v>0</v>
      </c>
      <c r="K32" s="109">
        <f t="shared" si="6"/>
        <v>0</v>
      </c>
      <c r="L32" s="109">
        <f t="shared" si="6"/>
        <v>0</v>
      </c>
      <c r="M32" s="109">
        <f t="shared" si="6"/>
        <v>0</v>
      </c>
      <c r="N32" s="109">
        <f>SUM(N10,N16,N24,N30)</f>
        <v>0</v>
      </c>
      <c r="O32" s="109">
        <f>SUM(C32:N32)</f>
        <v>0</v>
      </c>
      <c r="P32" s="109">
        <f>SUM(D32:O32)</f>
        <v>0</v>
      </c>
      <c r="Q32" s="109">
        <f>SUM(Q10,Q16,Q24,Q30)</f>
        <v>0</v>
      </c>
    </row>
    <row r="33" spans="1:17" x14ac:dyDescent="0.2">
      <c r="A33" s="238"/>
      <c r="B33" s="50"/>
      <c r="C33" s="36"/>
      <c r="D33" s="36"/>
      <c r="E33" s="36"/>
      <c r="F33" s="36"/>
      <c r="G33" s="36"/>
      <c r="H33" s="36"/>
      <c r="I33" s="36"/>
      <c r="J33" s="36"/>
      <c r="K33" s="36"/>
      <c r="L33" s="36"/>
      <c r="M33" s="36"/>
      <c r="N33" s="36"/>
      <c r="O33" s="36"/>
      <c r="P33" s="36"/>
      <c r="Q33" s="36"/>
    </row>
    <row r="34" spans="1:17" x14ac:dyDescent="0.2">
      <c r="A34" s="238">
        <v>14</v>
      </c>
      <c r="B34" s="231" t="s">
        <v>169</v>
      </c>
      <c r="C34" s="111">
        <f>(15/2)/360*12</f>
        <v>0.25</v>
      </c>
      <c r="D34" s="111">
        <f>(30+15)/2/360*12</f>
        <v>0.75</v>
      </c>
      <c r="E34" s="111">
        <f>(30+60)/2/360*12</f>
        <v>1.5</v>
      </c>
      <c r="F34" s="111">
        <f>(60+90)/2/360*12</f>
        <v>2.5</v>
      </c>
      <c r="G34" s="111">
        <f>(90+180)/2/360*12</f>
        <v>4.5</v>
      </c>
      <c r="H34" s="111">
        <f>(180+360)/2/360*12</f>
        <v>9</v>
      </c>
      <c r="I34" s="111">
        <f>(360+720)/2/360*12</f>
        <v>18</v>
      </c>
      <c r="J34" s="111">
        <f>(720+1080)/2/360*12</f>
        <v>30</v>
      </c>
      <c r="K34" s="111">
        <f>(1080+1440)/2/360*12</f>
        <v>42</v>
      </c>
      <c r="L34" s="111">
        <f>(1440+1800)/2/360*12</f>
        <v>54</v>
      </c>
      <c r="M34" s="111" t="s">
        <v>50</v>
      </c>
      <c r="N34" s="111" t="s">
        <v>56</v>
      </c>
      <c r="O34" s="111" t="s">
        <v>90</v>
      </c>
      <c r="P34" s="111"/>
      <c r="Q34" s="111"/>
    </row>
    <row r="35" spans="1:17" x14ac:dyDescent="0.2">
      <c r="A35" s="238"/>
      <c r="B35" s="51"/>
      <c r="C35" s="36"/>
      <c r="D35" s="36"/>
      <c r="E35" s="36"/>
      <c r="F35" s="36"/>
      <c r="G35" s="36"/>
      <c r="H35" s="36"/>
      <c r="I35" s="36"/>
      <c r="J35" s="36"/>
      <c r="K35" s="36"/>
      <c r="L35" s="36"/>
      <c r="M35" s="36"/>
      <c r="N35" s="36"/>
      <c r="O35" s="36"/>
      <c r="P35" s="36"/>
      <c r="Q35" s="36"/>
    </row>
    <row r="36" spans="1:17" ht="30" x14ac:dyDescent="0.2">
      <c r="A36" s="238">
        <v>15</v>
      </c>
      <c r="B36" s="231" t="s">
        <v>34</v>
      </c>
      <c r="C36" s="111" t="e">
        <f>(C32/$O$32*C34)</f>
        <v>#DIV/0!</v>
      </c>
      <c r="D36" s="111" t="e">
        <f t="shared" ref="D36:N36" si="7">(D32/$O$32*D34)</f>
        <v>#DIV/0!</v>
      </c>
      <c r="E36" s="111" t="e">
        <f t="shared" si="7"/>
        <v>#DIV/0!</v>
      </c>
      <c r="F36" s="111" t="e">
        <f t="shared" si="7"/>
        <v>#DIV/0!</v>
      </c>
      <c r="G36" s="111" t="e">
        <f t="shared" si="7"/>
        <v>#DIV/0!</v>
      </c>
      <c r="H36" s="111" t="e">
        <f t="shared" si="7"/>
        <v>#DIV/0!</v>
      </c>
      <c r="I36" s="111" t="e">
        <f t="shared" si="7"/>
        <v>#DIV/0!</v>
      </c>
      <c r="J36" s="111" t="e">
        <f t="shared" si="7"/>
        <v>#DIV/0!</v>
      </c>
      <c r="K36" s="111" t="e">
        <f t="shared" si="7"/>
        <v>#DIV/0!</v>
      </c>
      <c r="L36" s="111" t="e">
        <f t="shared" si="7"/>
        <v>#DIV/0!</v>
      </c>
      <c r="M36" s="111" t="e">
        <f t="shared" si="7"/>
        <v>#DIV/0!</v>
      </c>
      <c r="N36" s="111" t="e">
        <f t="shared" si="7"/>
        <v>#DIV/0!</v>
      </c>
      <c r="O36" s="111" t="e">
        <f>ROUND(SUM(C36:N36),2)</f>
        <v>#DIV/0!</v>
      </c>
      <c r="P36" s="111"/>
      <c r="Q36" s="111"/>
    </row>
    <row r="37" spans="1:17" x14ac:dyDescent="0.2">
      <c r="A37" s="238"/>
      <c r="B37" s="51"/>
      <c r="C37" s="36"/>
      <c r="D37" s="36"/>
      <c r="E37" s="36"/>
      <c r="F37" s="36"/>
      <c r="G37" s="36"/>
      <c r="H37" s="36"/>
      <c r="I37" s="36"/>
      <c r="J37" s="36"/>
      <c r="K37" s="36"/>
      <c r="L37" s="36"/>
      <c r="M37" s="36"/>
      <c r="N37" s="36"/>
      <c r="O37" s="36"/>
      <c r="P37" s="36"/>
      <c r="Q37" s="36"/>
    </row>
    <row r="38" spans="1:17" x14ac:dyDescent="0.2">
      <c r="A38" s="237">
        <v>16</v>
      </c>
      <c r="B38" s="232" t="s">
        <v>29</v>
      </c>
      <c r="C38" s="52"/>
      <c r="D38" s="52"/>
      <c r="E38" s="52"/>
      <c r="F38" s="52"/>
      <c r="G38" s="52"/>
      <c r="H38" s="52"/>
      <c r="I38" s="52"/>
      <c r="J38" s="52"/>
      <c r="K38" s="52"/>
      <c r="L38" s="52"/>
      <c r="M38" s="52"/>
      <c r="N38" s="52"/>
      <c r="O38" s="53"/>
      <c r="P38" s="54"/>
      <c r="Q38" s="53"/>
    </row>
    <row r="39" spans="1:17" x14ac:dyDescent="0.2">
      <c r="A39" s="237">
        <v>17</v>
      </c>
      <c r="B39" s="227" t="s">
        <v>32</v>
      </c>
      <c r="C39" s="45">
        <f>SUM(C40:C44)</f>
        <v>0</v>
      </c>
      <c r="D39" s="45">
        <f>SUM(D40:D43)</f>
        <v>0</v>
      </c>
      <c r="E39" s="45">
        <f t="shared" ref="E39:M39" si="8">SUM(E40:E43)</f>
        <v>0</v>
      </c>
      <c r="F39" s="45">
        <f t="shared" si="8"/>
        <v>0</v>
      </c>
      <c r="G39" s="45">
        <f t="shared" si="8"/>
        <v>0</v>
      </c>
      <c r="H39" s="45">
        <f t="shared" si="8"/>
        <v>0</v>
      </c>
      <c r="I39" s="45">
        <f t="shared" si="8"/>
        <v>0</v>
      </c>
      <c r="J39" s="45">
        <f t="shared" si="8"/>
        <v>0</v>
      </c>
      <c r="K39" s="45">
        <f t="shared" si="8"/>
        <v>0</v>
      </c>
      <c r="L39" s="45">
        <f t="shared" si="8"/>
        <v>0</v>
      </c>
      <c r="M39" s="45">
        <f t="shared" si="8"/>
        <v>0</v>
      </c>
      <c r="N39" s="45">
        <f>SUM(N40:N43)</f>
        <v>0</v>
      </c>
      <c r="O39" s="12">
        <f t="shared" ref="O39:O47" si="9">SUM(C39:N39)</f>
        <v>0</v>
      </c>
      <c r="P39" s="44">
        <f>SUM(P40:P43)</f>
        <v>0</v>
      </c>
      <c r="Q39" s="12">
        <f t="shared" ref="Q39:Q47" si="10">O39+P39</f>
        <v>0</v>
      </c>
    </row>
    <row r="40" spans="1:17" x14ac:dyDescent="0.2">
      <c r="A40" s="237">
        <v>37</v>
      </c>
      <c r="B40" s="226" t="s">
        <v>128</v>
      </c>
      <c r="C40" s="45"/>
      <c r="D40" s="45"/>
      <c r="E40" s="45"/>
      <c r="F40" s="45"/>
      <c r="G40" s="45"/>
      <c r="H40" s="45"/>
      <c r="I40" s="45"/>
      <c r="J40" s="45"/>
      <c r="K40" s="45"/>
      <c r="L40" s="45"/>
      <c r="M40" s="45"/>
      <c r="N40" s="45"/>
      <c r="O40" s="12">
        <f t="shared" si="9"/>
        <v>0</v>
      </c>
      <c r="P40" s="12"/>
      <c r="Q40" s="12">
        <f t="shared" si="10"/>
        <v>0</v>
      </c>
    </row>
    <row r="41" spans="1:17" x14ac:dyDescent="0.2">
      <c r="A41" s="237">
        <v>38</v>
      </c>
      <c r="B41" s="226" t="s">
        <v>129</v>
      </c>
      <c r="C41" s="45"/>
      <c r="D41" s="45"/>
      <c r="E41" s="45"/>
      <c r="F41" s="45"/>
      <c r="G41" s="45"/>
      <c r="H41" s="45"/>
      <c r="I41" s="45"/>
      <c r="J41" s="45"/>
      <c r="K41" s="45"/>
      <c r="L41" s="45"/>
      <c r="M41" s="45"/>
      <c r="N41" s="45"/>
      <c r="O41" s="12">
        <f t="shared" si="9"/>
        <v>0</v>
      </c>
      <c r="P41" s="12"/>
      <c r="Q41" s="12">
        <f t="shared" si="10"/>
        <v>0</v>
      </c>
    </row>
    <row r="42" spans="1:17" x14ac:dyDescent="0.2">
      <c r="A42" s="237">
        <v>18</v>
      </c>
      <c r="B42" s="226" t="s">
        <v>30</v>
      </c>
      <c r="C42" s="45"/>
      <c r="D42" s="45"/>
      <c r="E42" s="45"/>
      <c r="F42" s="45"/>
      <c r="G42" s="45"/>
      <c r="H42" s="45"/>
      <c r="I42" s="45"/>
      <c r="J42" s="45"/>
      <c r="K42" s="45"/>
      <c r="L42" s="45"/>
      <c r="M42" s="45"/>
      <c r="N42" s="45"/>
      <c r="O42" s="12">
        <f t="shared" si="9"/>
        <v>0</v>
      </c>
      <c r="P42" s="12"/>
      <c r="Q42" s="12">
        <f t="shared" si="10"/>
        <v>0</v>
      </c>
    </row>
    <row r="43" spans="1:17" x14ac:dyDescent="0.2">
      <c r="A43" s="237">
        <v>19</v>
      </c>
      <c r="B43" s="226" t="s">
        <v>31</v>
      </c>
      <c r="C43" s="45"/>
      <c r="D43" s="45"/>
      <c r="E43" s="45"/>
      <c r="F43" s="45"/>
      <c r="G43" s="45"/>
      <c r="H43" s="45"/>
      <c r="I43" s="45"/>
      <c r="J43" s="45"/>
      <c r="K43" s="45"/>
      <c r="L43" s="45"/>
      <c r="M43" s="45"/>
      <c r="N43" s="45"/>
      <c r="O43" s="12">
        <f t="shared" si="9"/>
        <v>0</v>
      </c>
      <c r="P43" s="12"/>
      <c r="Q43" s="12">
        <f t="shared" si="10"/>
        <v>0</v>
      </c>
    </row>
    <row r="44" spans="1:17" x14ac:dyDescent="0.2">
      <c r="A44" s="237">
        <v>44</v>
      </c>
      <c r="B44" s="228" t="s">
        <v>168</v>
      </c>
      <c r="C44" s="45"/>
      <c r="D44" s="45"/>
      <c r="E44" s="45"/>
      <c r="F44" s="45"/>
      <c r="G44" s="45"/>
      <c r="H44" s="45"/>
      <c r="I44" s="45"/>
      <c r="J44" s="45"/>
      <c r="K44" s="45"/>
      <c r="L44" s="45"/>
      <c r="M44" s="45"/>
      <c r="N44" s="45"/>
      <c r="O44" s="12"/>
      <c r="P44" s="12"/>
      <c r="Q44" s="12"/>
    </row>
    <row r="45" spans="1:17" x14ac:dyDescent="0.2">
      <c r="A45" s="237">
        <v>20</v>
      </c>
      <c r="B45" s="227" t="s">
        <v>0</v>
      </c>
      <c r="C45" s="45"/>
      <c r="D45" s="45"/>
      <c r="E45" s="45"/>
      <c r="F45" s="45"/>
      <c r="G45" s="45"/>
      <c r="H45" s="45"/>
      <c r="I45" s="45"/>
      <c r="J45" s="45"/>
      <c r="K45" s="45"/>
      <c r="L45" s="45"/>
      <c r="M45" s="45"/>
      <c r="N45" s="45"/>
      <c r="O45" s="12">
        <f t="shared" si="9"/>
        <v>0</v>
      </c>
      <c r="P45" s="12"/>
      <c r="Q45" s="12">
        <f t="shared" si="10"/>
        <v>0</v>
      </c>
    </row>
    <row r="46" spans="1:17" x14ac:dyDescent="0.2">
      <c r="A46" s="237">
        <v>21</v>
      </c>
      <c r="B46" s="227" t="s">
        <v>20</v>
      </c>
      <c r="C46" s="45"/>
      <c r="D46" s="45"/>
      <c r="E46" s="45"/>
      <c r="F46" s="45"/>
      <c r="G46" s="45"/>
      <c r="H46" s="45"/>
      <c r="I46" s="45"/>
      <c r="J46" s="45"/>
      <c r="K46" s="45"/>
      <c r="L46" s="45"/>
      <c r="M46" s="45"/>
      <c r="N46" s="45"/>
      <c r="O46" s="12">
        <f t="shared" si="9"/>
        <v>0</v>
      </c>
      <c r="P46" s="12"/>
      <c r="Q46" s="12">
        <f t="shared" si="10"/>
        <v>0</v>
      </c>
    </row>
    <row r="47" spans="1:17" x14ac:dyDescent="0.2">
      <c r="A47" s="237">
        <v>41</v>
      </c>
      <c r="B47" s="228" t="s">
        <v>3</v>
      </c>
      <c r="C47" s="45"/>
      <c r="D47" s="45"/>
      <c r="E47" s="45"/>
      <c r="F47" s="45"/>
      <c r="G47" s="45"/>
      <c r="H47" s="45"/>
      <c r="I47" s="45"/>
      <c r="J47" s="45"/>
      <c r="K47" s="45"/>
      <c r="L47" s="45"/>
      <c r="M47" s="45"/>
      <c r="N47" s="45"/>
      <c r="O47" s="12">
        <f t="shared" si="9"/>
        <v>0</v>
      </c>
      <c r="P47" s="12"/>
      <c r="Q47" s="12">
        <f t="shared" si="10"/>
        <v>0</v>
      </c>
    </row>
    <row r="48" spans="1:17" x14ac:dyDescent="0.2">
      <c r="A48" s="237">
        <v>42</v>
      </c>
      <c r="B48" s="228" t="s">
        <v>167</v>
      </c>
      <c r="C48" s="36"/>
      <c r="D48" s="36"/>
      <c r="E48" s="36"/>
      <c r="F48" s="36"/>
      <c r="G48" s="36"/>
      <c r="H48" s="36"/>
      <c r="I48" s="36"/>
      <c r="J48" s="36"/>
      <c r="K48" s="36"/>
      <c r="L48" s="36"/>
      <c r="M48" s="36"/>
      <c r="N48" s="36"/>
      <c r="O48" s="55"/>
      <c r="P48" s="55"/>
      <c r="Q48" s="55"/>
    </row>
    <row r="49" spans="1:17" x14ac:dyDescent="0.2">
      <c r="A49" s="237">
        <v>43</v>
      </c>
      <c r="B49" s="233" t="s">
        <v>154</v>
      </c>
      <c r="C49" s="36"/>
      <c r="D49" s="36"/>
      <c r="E49" s="36"/>
      <c r="F49" s="36"/>
      <c r="G49" s="36"/>
      <c r="H49" s="36"/>
      <c r="I49" s="36"/>
      <c r="J49" s="36"/>
      <c r="K49" s="36"/>
      <c r="L49" s="36"/>
      <c r="M49" s="36"/>
      <c r="N49" s="36"/>
      <c r="O49" s="55"/>
      <c r="P49" s="55"/>
      <c r="Q49" s="55"/>
    </row>
    <row r="50" spans="1:17" ht="30" x14ac:dyDescent="0.2">
      <c r="A50" s="238">
        <v>22</v>
      </c>
      <c r="B50" s="234" t="s">
        <v>113</v>
      </c>
      <c r="C50" s="112">
        <f>SUM(C39,C44,C45,C46:C49)</f>
        <v>0</v>
      </c>
      <c r="D50" s="112">
        <f t="shared" ref="D50:N50" si="11">SUM(D39,D44,D45,D46:D49)</f>
        <v>0</v>
      </c>
      <c r="E50" s="112">
        <f t="shared" si="11"/>
        <v>0</v>
      </c>
      <c r="F50" s="112">
        <f t="shared" si="11"/>
        <v>0</v>
      </c>
      <c r="G50" s="112">
        <f t="shared" si="11"/>
        <v>0</v>
      </c>
      <c r="H50" s="112">
        <f t="shared" si="11"/>
        <v>0</v>
      </c>
      <c r="I50" s="112">
        <f t="shared" si="11"/>
        <v>0</v>
      </c>
      <c r="J50" s="112">
        <f t="shared" si="11"/>
        <v>0</v>
      </c>
      <c r="K50" s="112">
        <f t="shared" si="11"/>
        <v>0</v>
      </c>
      <c r="L50" s="112">
        <f t="shared" si="11"/>
        <v>0</v>
      </c>
      <c r="M50" s="112">
        <f t="shared" si="11"/>
        <v>0</v>
      </c>
      <c r="N50" s="112">
        <f t="shared" si="11"/>
        <v>0</v>
      </c>
      <c r="O50" s="112">
        <f>SUM(C50:N50)</f>
        <v>0</v>
      </c>
      <c r="P50" s="112">
        <f>SUM(P39,P44,P45,P46:P49)</f>
        <v>0</v>
      </c>
      <c r="Q50" s="112">
        <f>SUM(Q39,Q44,Q45,Q46:Q49)</f>
        <v>0</v>
      </c>
    </row>
    <row r="51" spans="1:17" x14ac:dyDescent="0.2">
      <c r="A51" s="238"/>
      <c r="B51" s="50"/>
      <c r="C51" s="36"/>
      <c r="D51" s="36"/>
      <c r="E51" s="36"/>
      <c r="F51" s="36"/>
      <c r="G51" s="36"/>
      <c r="H51" s="36"/>
      <c r="I51" s="36"/>
      <c r="J51" s="36"/>
      <c r="K51" s="36"/>
      <c r="L51" s="36"/>
      <c r="M51" s="36"/>
      <c r="N51" s="36"/>
      <c r="O51" s="36"/>
      <c r="P51" s="36"/>
      <c r="Q51" s="36"/>
    </row>
    <row r="52" spans="1:17" x14ac:dyDescent="0.2">
      <c r="A52" s="238">
        <v>23</v>
      </c>
      <c r="B52" s="231" t="s">
        <v>63</v>
      </c>
      <c r="C52" s="111">
        <f>(15/2)/360*12</f>
        <v>0.25</v>
      </c>
      <c r="D52" s="111">
        <f>(30+15)/2/360*12</f>
        <v>0.75</v>
      </c>
      <c r="E52" s="111">
        <f>(30+60)/2/360*12</f>
        <v>1.5</v>
      </c>
      <c r="F52" s="111">
        <f>(60+90)/2/360*12</f>
        <v>2.5</v>
      </c>
      <c r="G52" s="111">
        <f>(90+180)/2/360*12</f>
        <v>4.5</v>
      </c>
      <c r="H52" s="111">
        <f>(180+360)/2/360*12</f>
        <v>9</v>
      </c>
      <c r="I52" s="111">
        <f>(360+720)/2/360*12</f>
        <v>18</v>
      </c>
      <c r="J52" s="111">
        <f>(720+1080)/2/360*12</f>
        <v>30</v>
      </c>
      <c r="K52" s="111">
        <f>(1080+1440)/2/360*12</f>
        <v>42</v>
      </c>
      <c r="L52" s="111">
        <f>(1440+1800)/2/360*12</f>
        <v>54</v>
      </c>
      <c r="M52" s="111" t="s">
        <v>50</v>
      </c>
      <c r="N52" s="111" t="s">
        <v>56</v>
      </c>
      <c r="O52" s="111" t="s">
        <v>90</v>
      </c>
      <c r="P52" s="111"/>
      <c r="Q52" s="111"/>
    </row>
    <row r="53" spans="1:17" x14ac:dyDescent="0.2">
      <c r="A53" s="238"/>
      <c r="B53" s="51"/>
      <c r="C53" s="36"/>
      <c r="D53" s="36"/>
      <c r="E53" s="36"/>
      <c r="F53" s="36"/>
      <c r="G53" s="36"/>
      <c r="H53" s="36"/>
      <c r="I53" s="36"/>
      <c r="J53" s="36"/>
      <c r="K53" s="36"/>
      <c r="L53" s="36"/>
      <c r="M53" s="36"/>
      <c r="N53" s="36"/>
      <c r="O53" s="36"/>
      <c r="P53" s="36"/>
      <c r="Q53" s="36"/>
    </row>
    <row r="54" spans="1:17" ht="30" x14ac:dyDescent="0.2">
      <c r="A54" s="238">
        <v>24</v>
      </c>
      <c r="B54" s="231" t="s">
        <v>33</v>
      </c>
      <c r="C54" s="111" t="e">
        <f>(C50/$O$50*C52)</f>
        <v>#DIV/0!</v>
      </c>
      <c r="D54" s="111" t="e">
        <f t="shared" ref="D54:N54" si="12">(D50/$O$50*D52)</f>
        <v>#DIV/0!</v>
      </c>
      <c r="E54" s="111" t="e">
        <f t="shared" si="12"/>
        <v>#DIV/0!</v>
      </c>
      <c r="F54" s="111" t="e">
        <f t="shared" si="12"/>
        <v>#DIV/0!</v>
      </c>
      <c r="G54" s="111" t="e">
        <f t="shared" si="12"/>
        <v>#DIV/0!</v>
      </c>
      <c r="H54" s="111" t="e">
        <f t="shared" si="12"/>
        <v>#DIV/0!</v>
      </c>
      <c r="I54" s="111" t="e">
        <f t="shared" si="12"/>
        <v>#DIV/0!</v>
      </c>
      <c r="J54" s="111" t="e">
        <f t="shared" si="12"/>
        <v>#DIV/0!</v>
      </c>
      <c r="K54" s="111" t="e">
        <f t="shared" si="12"/>
        <v>#DIV/0!</v>
      </c>
      <c r="L54" s="111" t="e">
        <f t="shared" si="12"/>
        <v>#DIV/0!</v>
      </c>
      <c r="M54" s="111" t="e">
        <f t="shared" si="12"/>
        <v>#DIV/0!</v>
      </c>
      <c r="N54" s="111" t="e">
        <f t="shared" si="12"/>
        <v>#DIV/0!</v>
      </c>
      <c r="O54" s="111" t="e">
        <f>ROUND(SUM(C54:N54),2)</f>
        <v>#DIV/0!</v>
      </c>
      <c r="P54" s="111"/>
      <c r="Q54" s="111"/>
    </row>
    <row r="55" spans="1:17" x14ac:dyDescent="0.2">
      <c r="A55" s="238"/>
      <c r="B55" s="56"/>
      <c r="C55" s="36"/>
      <c r="D55" s="36"/>
      <c r="E55" s="36"/>
      <c r="F55" s="36"/>
      <c r="G55" s="36"/>
      <c r="H55" s="36"/>
      <c r="I55" s="36"/>
      <c r="J55" s="36"/>
      <c r="K55" s="36"/>
      <c r="L55" s="36"/>
      <c r="M55" s="36"/>
      <c r="N55" s="36"/>
      <c r="O55" s="36"/>
      <c r="P55" s="36"/>
      <c r="Q55" s="36"/>
    </row>
    <row r="56" spans="1:17" ht="30" x14ac:dyDescent="0.2">
      <c r="A56" s="238">
        <v>27</v>
      </c>
      <c r="B56" s="230" t="s">
        <v>87</v>
      </c>
      <c r="C56" s="109"/>
      <c r="D56" s="109"/>
      <c r="E56" s="109"/>
      <c r="F56" s="109"/>
      <c r="G56" s="109"/>
      <c r="H56" s="109"/>
      <c r="I56" s="109"/>
      <c r="J56" s="109"/>
      <c r="K56" s="109"/>
      <c r="L56" s="109"/>
      <c r="M56" s="109"/>
      <c r="N56" s="109"/>
      <c r="O56" s="109">
        <f>SUM(C56:N56)</f>
        <v>0</v>
      </c>
      <c r="P56" s="109"/>
      <c r="Q56" s="109">
        <f>O56+P56</f>
        <v>0</v>
      </c>
    </row>
    <row r="57" spans="1:17" x14ac:dyDescent="0.2">
      <c r="A57" s="238"/>
      <c r="B57" s="56"/>
      <c r="C57" s="36"/>
      <c r="D57" s="36"/>
      <c r="E57" s="36"/>
      <c r="F57" s="36"/>
      <c r="G57" s="36"/>
      <c r="H57" s="36"/>
      <c r="I57" s="36"/>
      <c r="J57" s="36"/>
      <c r="K57" s="36"/>
      <c r="L57" s="36"/>
      <c r="M57" s="36"/>
      <c r="N57" s="36"/>
      <c r="O57" s="36"/>
      <c r="P57" s="36"/>
      <c r="Q57" s="36"/>
    </row>
    <row r="58" spans="1:17" ht="32.25" customHeight="1" x14ac:dyDescent="0.2">
      <c r="A58" s="238">
        <v>28</v>
      </c>
      <c r="B58" s="230" t="s">
        <v>114</v>
      </c>
      <c r="C58" s="109"/>
      <c r="D58" s="109"/>
      <c r="E58" s="109"/>
      <c r="F58" s="109"/>
      <c r="G58" s="109"/>
      <c r="H58" s="109"/>
      <c r="I58" s="109"/>
      <c r="J58" s="109"/>
      <c r="K58" s="109"/>
      <c r="L58" s="109"/>
      <c r="M58" s="109"/>
      <c r="N58" s="109"/>
      <c r="O58" s="109">
        <f>SUM(C58:N58)</f>
        <v>0</v>
      </c>
      <c r="P58" s="109"/>
      <c r="Q58" s="109">
        <f>O58+P58</f>
        <v>0</v>
      </c>
    </row>
    <row r="59" spans="1:17" x14ac:dyDescent="0.2">
      <c r="A59" s="238"/>
      <c r="B59" s="57"/>
      <c r="C59" s="36"/>
      <c r="D59" s="36"/>
      <c r="E59" s="36"/>
      <c r="F59" s="36"/>
      <c r="G59" s="36"/>
      <c r="H59" s="36"/>
      <c r="I59" s="36"/>
      <c r="J59" s="36"/>
      <c r="K59" s="36"/>
      <c r="L59" s="36"/>
      <c r="M59" s="36"/>
      <c r="N59" s="36"/>
      <c r="O59" s="36"/>
      <c r="P59" s="36"/>
      <c r="Q59" s="36"/>
    </row>
    <row r="60" spans="1:17" x14ac:dyDescent="0.2">
      <c r="A60" s="252">
        <v>25</v>
      </c>
      <c r="B60" s="235" t="s">
        <v>53</v>
      </c>
      <c r="C60" s="58"/>
      <c r="D60" s="59"/>
      <c r="E60" s="60"/>
      <c r="F60" s="36"/>
      <c r="G60" s="36"/>
      <c r="H60" s="36"/>
      <c r="I60" s="36"/>
      <c r="J60" s="36"/>
      <c r="K60" s="36"/>
      <c r="L60" s="36"/>
      <c r="M60" s="36"/>
      <c r="N60" s="36"/>
      <c r="O60" s="36"/>
      <c r="P60" s="36"/>
      <c r="Q60" s="36"/>
    </row>
    <row r="61" spans="1:17" x14ac:dyDescent="0.2">
      <c r="A61" s="252"/>
      <c r="B61" s="236" t="s">
        <v>163</v>
      </c>
      <c r="C61" s="36" t="e">
        <f>ABS(C71)*C72*C73</f>
        <v>#DIV/0!</v>
      </c>
      <c r="D61" s="61" t="s">
        <v>135</v>
      </c>
      <c r="E61" s="55"/>
      <c r="F61" s="62"/>
      <c r="G61" s="36"/>
      <c r="H61" s="36"/>
      <c r="I61" s="36"/>
      <c r="J61" s="36"/>
      <c r="K61" s="36"/>
      <c r="L61" s="36"/>
      <c r="M61" s="36"/>
      <c r="N61" s="36"/>
      <c r="O61" s="36"/>
      <c r="P61" s="36"/>
      <c r="Q61" s="36"/>
    </row>
    <row r="62" spans="1:17" x14ac:dyDescent="0.2">
      <c r="A62" s="26"/>
      <c r="B62" s="63"/>
      <c r="C62" s="36"/>
      <c r="D62" s="36"/>
      <c r="E62" s="55"/>
      <c r="F62" s="36"/>
      <c r="G62" s="36"/>
      <c r="H62" s="36"/>
      <c r="I62" s="36"/>
      <c r="J62" s="36"/>
      <c r="K62" s="36"/>
      <c r="L62" s="36"/>
      <c r="M62" s="36"/>
      <c r="N62" s="36"/>
      <c r="O62" s="36"/>
      <c r="P62" s="36"/>
      <c r="Q62" s="36"/>
    </row>
    <row r="63" spans="1:17" x14ac:dyDescent="0.2">
      <c r="A63" s="26"/>
      <c r="B63" s="64" t="s">
        <v>52</v>
      </c>
      <c r="C63" s="36"/>
      <c r="D63" s="36"/>
      <c r="E63" s="55"/>
      <c r="F63" s="36"/>
      <c r="G63" s="36"/>
      <c r="H63" s="36"/>
      <c r="I63" s="36"/>
      <c r="J63" s="36"/>
      <c r="K63" s="36"/>
      <c r="L63" s="36"/>
      <c r="M63" s="36"/>
      <c r="N63" s="36"/>
      <c r="O63" s="36"/>
      <c r="P63" s="36"/>
      <c r="Q63" s="36"/>
    </row>
    <row r="64" spans="1:17" x14ac:dyDescent="0.2">
      <c r="A64" s="26"/>
      <c r="B64" s="65" t="s">
        <v>46</v>
      </c>
      <c r="C64" s="66" t="e">
        <f>O36/12</f>
        <v>#DIV/0!</v>
      </c>
      <c r="D64" s="61" t="s">
        <v>72</v>
      </c>
      <c r="E64" s="55"/>
      <c r="F64" s="66"/>
      <c r="G64" s="36"/>
      <c r="H64" s="36"/>
      <c r="I64" s="36"/>
      <c r="J64" s="36"/>
      <c r="K64" s="36"/>
      <c r="L64" s="36"/>
      <c r="M64" s="36"/>
      <c r="N64" s="36"/>
      <c r="O64" s="36"/>
      <c r="P64" s="36"/>
      <c r="Q64" s="36"/>
    </row>
    <row r="65" spans="1:17" x14ac:dyDescent="0.2">
      <c r="A65" s="26"/>
      <c r="B65" s="65" t="s">
        <v>47</v>
      </c>
      <c r="C65" s="66" t="e">
        <f>O54/12</f>
        <v>#DIV/0!</v>
      </c>
      <c r="D65" s="61" t="s">
        <v>72</v>
      </c>
      <c r="E65" s="55"/>
      <c r="F65" s="66"/>
      <c r="G65" s="36"/>
      <c r="H65" s="36"/>
      <c r="I65" s="36"/>
      <c r="J65" s="36"/>
      <c r="K65" s="36"/>
      <c r="L65" s="36"/>
      <c r="M65" s="36"/>
      <c r="N65" s="36"/>
      <c r="O65" s="36"/>
      <c r="P65" s="36"/>
      <c r="Q65" s="36"/>
    </row>
    <row r="66" spans="1:17" x14ac:dyDescent="0.2">
      <c r="A66" s="26"/>
      <c r="B66" s="67" t="s">
        <v>143</v>
      </c>
      <c r="C66" s="66" t="e">
        <f>O58/O56</f>
        <v>#DIV/0!</v>
      </c>
      <c r="D66" s="68"/>
      <c r="E66" s="55"/>
      <c r="F66" s="66"/>
      <c r="G66" s="36"/>
      <c r="H66" s="36"/>
      <c r="I66" s="36"/>
      <c r="J66" s="36"/>
      <c r="K66" s="36"/>
      <c r="L66" s="36"/>
      <c r="M66" s="36"/>
      <c r="N66" s="36"/>
      <c r="O66" s="36"/>
      <c r="P66" s="36"/>
      <c r="Q66" s="36"/>
    </row>
    <row r="67" spans="1:17" x14ac:dyDescent="0.2">
      <c r="A67" s="26"/>
      <c r="B67" s="65" t="s">
        <v>48</v>
      </c>
      <c r="C67" s="66">
        <f>O56</f>
        <v>0</v>
      </c>
      <c r="D67" s="61" t="s">
        <v>135</v>
      </c>
      <c r="E67" s="55"/>
      <c r="F67" s="66"/>
      <c r="G67" s="36"/>
      <c r="H67" s="36"/>
      <c r="I67" s="36"/>
      <c r="J67" s="36"/>
      <c r="K67" s="36"/>
      <c r="L67" s="36"/>
      <c r="M67" s="36"/>
      <c r="N67" s="36"/>
      <c r="O67" s="36"/>
      <c r="P67" s="36"/>
      <c r="Q67" s="36"/>
    </row>
    <row r="68" spans="1:17" x14ac:dyDescent="0.2">
      <c r="A68" s="26"/>
      <c r="B68" s="65" t="s">
        <v>49</v>
      </c>
      <c r="C68" s="119"/>
      <c r="D68" s="68"/>
      <c r="E68" s="55"/>
      <c r="F68" s="69"/>
      <c r="G68" s="36"/>
      <c r="H68" s="36"/>
      <c r="I68" s="36"/>
      <c r="J68" s="36"/>
      <c r="K68" s="36"/>
      <c r="L68" s="36"/>
      <c r="M68" s="36"/>
      <c r="N68" s="36"/>
      <c r="O68" s="36"/>
      <c r="P68" s="36"/>
      <c r="Q68" s="36"/>
    </row>
    <row r="69" spans="1:17" x14ac:dyDescent="0.2">
      <c r="A69" s="26"/>
      <c r="B69" s="65" t="s">
        <v>51</v>
      </c>
      <c r="C69" s="119"/>
      <c r="D69" s="68"/>
      <c r="E69" s="55"/>
      <c r="F69" s="69"/>
      <c r="G69" s="36"/>
      <c r="H69" s="36"/>
      <c r="I69" s="36"/>
      <c r="J69" s="36"/>
      <c r="K69" s="36"/>
      <c r="L69" s="36"/>
      <c r="M69" s="36"/>
      <c r="N69" s="36"/>
      <c r="O69" s="36"/>
      <c r="P69" s="36"/>
      <c r="Q69" s="36"/>
    </row>
    <row r="70" spans="1:17" x14ac:dyDescent="0.2">
      <c r="A70" s="26"/>
      <c r="B70" s="65"/>
      <c r="C70" s="66"/>
      <c r="D70" s="68"/>
      <c r="E70" s="55"/>
      <c r="F70" s="66"/>
      <c r="G70" s="36"/>
      <c r="H70" s="36"/>
      <c r="I70" s="36"/>
      <c r="J70" s="36"/>
      <c r="K70" s="36"/>
      <c r="L70" s="36"/>
      <c r="M70" s="36"/>
      <c r="N70" s="36"/>
      <c r="O70" s="36"/>
      <c r="P70" s="36"/>
      <c r="Q70" s="36"/>
    </row>
    <row r="71" spans="1:17" x14ac:dyDescent="0.2">
      <c r="A71" s="26"/>
      <c r="B71" s="65" t="s">
        <v>144</v>
      </c>
      <c r="C71" s="66" t="e">
        <f>(C64-(C65*C66))</f>
        <v>#DIV/0!</v>
      </c>
      <c r="D71" s="61" t="s">
        <v>72</v>
      </c>
      <c r="E71" s="55"/>
      <c r="F71" s="66"/>
      <c r="G71" s="36"/>
      <c r="H71" s="36"/>
      <c r="I71" s="36"/>
      <c r="J71" s="36"/>
      <c r="K71" s="36"/>
      <c r="L71" s="36"/>
      <c r="M71" s="36"/>
      <c r="N71" s="36"/>
      <c r="O71" s="36"/>
      <c r="P71" s="36"/>
      <c r="Q71" s="36"/>
    </row>
    <row r="72" spans="1:17" x14ac:dyDescent="0.2">
      <c r="A72" s="26"/>
      <c r="B72" s="65" t="s">
        <v>54</v>
      </c>
      <c r="C72" s="66">
        <f>C67</f>
        <v>0</v>
      </c>
      <c r="D72" s="61" t="s">
        <v>135</v>
      </c>
      <c r="E72" s="55"/>
      <c r="F72" s="70"/>
      <c r="G72" s="36"/>
      <c r="H72" s="36"/>
      <c r="I72" s="36"/>
      <c r="J72" s="36"/>
      <c r="K72" s="36"/>
      <c r="L72" s="36"/>
      <c r="M72" s="36"/>
      <c r="N72" s="36"/>
      <c r="O72" s="36"/>
      <c r="P72" s="36"/>
      <c r="Q72" s="36"/>
    </row>
    <row r="73" spans="1:17" x14ac:dyDescent="0.2">
      <c r="A73" s="26"/>
      <c r="B73" s="65" t="s">
        <v>55</v>
      </c>
      <c r="C73" s="71">
        <f>(C69/100)/(1+(C68/100))</f>
        <v>0</v>
      </c>
      <c r="D73" s="61"/>
      <c r="E73" s="55"/>
      <c r="F73" s="71"/>
      <c r="G73" s="36"/>
      <c r="H73" s="36"/>
      <c r="I73" s="36"/>
      <c r="J73" s="36"/>
      <c r="K73" s="36"/>
      <c r="L73" s="36"/>
      <c r="M73" s="36"/>
      <c r="N73" s="36"/>
      <c r="O73" s="36"/>
      <c r="P73" s="36"/>
      <c r="Q73" s="36"/>
    </row>
    <row r="74" spans="1:17" x14ac:dyDescent="0.2">
      <c r="A74" s="26"/>
      <c r="B74" s="72"/>
      <c r="C74" s="73"/>
      <c r="D74" s="74"/>
      <c r="E74" s="75"/>
      <c r="F74" s="36"/>
      <c r="G74" s="36"/>
      <c r="H74" s="36"/>
      <c r="I74" s="36"/>
      <c r="J74" s="36"/>
      <c r="K74" s="36"/>
      <c r="L74" s="36"/>
      <c r="M74" s="36"/>
      <c r="N74" s="36"/>
      <c r="O74" s="36"/>
      <c r="P74" s="36"/>
      <c r="Q74" s="36"/>
    </row>
    <row r="75" spans="1:17" x14ac:dyDescent="0.2">
      <c r="A75" s="26"/>
      <c r="B75" s="76"/>
      <c r="C75" s="77"/>
      <c r="D75" s="78"/>
      <c r="E75" s="36"/>
      <c r="F75" s="36"/>
      <c r="G75" s="36"/>
      <c r="H75" s="36"/>
      <c r="I75" s="36"/>
      <c r="J75" s="36"/>
      <c r="K75" s="36"/>
      <c r="L75" s="36"/>
      <c r="M75" s="36"/>
      <c r="N75" s="36"/>
      <c r="O75" s="36"/>
      <c r="P75" s="36"/>
      <c r="Q75" s="36"/>
    </row>
    <row r="76" spans="1:17" x14ac:dyDescent="0.2">
      <c r="B76" s="80"/>
      <c r="C76" s="81"/>
      <c r="D76" s="82"/>
      <c r="P76" s="36"/>
      <c r="Q76" s="36"/>
    </row>
    <row r="77" spans="1:17" x14ac:dyDescent="0.2">
      <c r="B77" s="80"/>
      <c r="C77" s="83"/>
      <c r="D77" s="82"/>
    </row>
    <row r="78" spans="1:17" x14ac:dyDescent="0.2">
      <c r="B78" s="80"/>
      <c r="C78" s="84"/>
      <c r="D78" s="82"/>
    </row>
  </sheetData>
  <mergeCells count="2">
    <mergeCell ref="A60:A61"/>
    <mergeCell ref="A6:A7"/>
  </mergeCells>
  <pageMargins left="0.11" right="0.61" top="0.27" bottom="0.25" header="0" footer="0"/>
  <pageSetup paperSize="7" scale="60"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DC4FF-5676-4C9C-A58E-7A3C59AC7CB7}">
  <dimension ref="A1:R78"/>
  <sheetViews>
    <sheetView topLeftCell="A13" zoomScaleNormal="100" workbookViewId="0">
      <selection activeCell="B25" sqref="B25:B27"/>
    </sheetView>
  </sheetViews>
  <sheetFormatPr baseColWidth="10" defaultColWidth="11.42578125" defaultRowHeight="15" x14ac:dyDescent="0.2"/>
  <cols>
    <col min="1" max="1" width="12.140625" style="79" customWidth="1"/>
    <col min="2" max="2" width="58.85546875" style="37" customWidth="1"/>
    <col min="3" max="3" width="9.5703125" style="37" bestFit="1" customWidth="1"/>
    <col min="4" max="4" width="10.5703125" style="37" bestFit="1" customWidth="1"/>
    <col min="5" max="5" width="10.5703125" style="37" customWidth="1"/>
    <col min="6" max="6" width="10.5703125" style="37" bestFit="1" customWidth="1"/>
    <col min="7" max="7" width="11.5703125" style="37" bestFit="1" customWidth="1"/>
    <col min="8" max="8" width="12.5703125" style="37" bestFit="1" customWidth="1"/>
    <col min="9" max="9" width="9.42578125" style="37" customWidth="1"/>
    <col min="10" max="12" width="9.42578125" style="37" bestFit="1" customWidth="1"/>
    <col min="13" max="13" width="13.5703125" style="37" bestFit="1" customWidth="1"/>
    <col min="14" max="14" width="16.42578125" style="37" bestFit="1" customWidth="1"/>
    <col min="15" max="17" width="11" style="37" customWidth="1"/>
    <col min="18" max="16384" width="11.42578125" style="37"/>
  </cols>
  <sheetData>
    <row r="1" spans="1:18" ht="15.75" x14ac:dyDescent="0.2">
      <c r="A1" s="26"/>
      <c r="B1" s="108" t="s">
        <v>181</v>
      </c>
      <c r="C1" s="36"/>
      <c r="D1" s="36"/>
      <c r="E1" s="36"/>
      <c r="F1" s="36"/>
      <c r="G1" s="36"/>
      <c r="H1" s="36"/>
      <c r="I1" s="36"/>
      <c r="J1" s="36"/>
      <c r="K1" s="36"/>
      <c r="L1" s="36"/>
      <c r="M1" s="36"/>
      <c r="N1" s="36"/>
      <c r="O1" s="36"/>
      <c r="P1" s="36"/>
      <c r="Q1" s="36"/>
    </row>
    <row r="2" spans="1:18" ht="15.75" x14ac:dyDescent="0.2">
      <c r="A2" s="26"/>
      <c r="B2" s="108" t="s">
        <v>177</v>
      </c>
      <c r="C2" s="36"/>
      <c r="D2" s="36"/>
      <c r="E2" s="36"/>
      <c r="F2" s="36"/>
      <c r="G2" s="36"/>
      <c r="H2" s="36"/>
      <c r="I2" s="36"/>
      <c r="J2" s="36"/>
      <c r="K2" s="36"/>
      <c r="L2" s="36"/>
      <c r="M2" s="36"/>
      <c r="N2" s="36"/>
      <c r="O2" s="36"/>
      <c r="P2" s="36"/>
      <c r="Q2" s="36"/>
    </row>
    <row r="3" spans="1:18" x14ac:dyDescent="0.2">
      <c r="A3" s="26"/>
      <c r="B3" s="38" t="s">
        <v>141</v>
      </c>
      <c r="C3" s="36"/>
      <c r="D3" s="36"/>
      <c r="E3" s="36"/>
      <c r="F3" s="36"/>
      <c r="G3" s="36"/>
      <c r="H3" s="36"/>
      <c r="I3" s="36"/>
      <c r="J3" s="36"/>
      <c r="K3" s="36"/>
      <c r="L3" s="36"/>
      <c r="M3" s="36"/>
      <c r="N3" s="36"/>
      <c r="O3" s="36"/>
      <c r="P3" s="36"/>
      <c r="Q3" s="36"/>
    </row>
    <row r="4" spans="1:18" x14ac:dyDescent="0.25">
      <c r="A4" s="26"/>
      <c r="B4" s="4" t="s">
        <v>142</v>
      </c>
      <c r="C4" s="36"/>
      <c r="D4" s="36"/>
      <c r="E4" s="36"/>
      <c r="F4" s="36"/>
      <c r="G4" s="36"/>
      <c r="H4" s="36"/>
      <c r="I4" s="36"/>
      <c r="J4" s="36"/>
      <c r="K4" s="36"/>
      <c r="L4" s="36"/>
      <c r="M4" s="36"/>
      <c r="N4" s="36"/>
      <c r="O4" s="36"/>
      <c r="P4" s="36"/>
      <c r="Q4" s="36"/>
    </row>
    <row r="5" spans="1:18" ht="15.75" thickBot="1" x14ac:dyDescent="0.25">
      <c r="A5" s="26"/>
      <c r="B5" s="35" t="s">
        <v>121</v>
      </c>
      <c r="C5" s="36"/>
      <c r="D5" s="36"/>
      <c r="E5" s="36"/>
      <c r="F5" s="36"/>
      <c r="G5" s="36"/>
      <c r="H5" s="36"/>
      <c r="I5" s="36"/>
      <c r="J5" s="36"/>
      <c r="K5" s="36"/>
      <c r="L5" s="36"/>
      <c r="M5" s="36"/>
      <c r="N5" s="36"/>
      <c r="O5" s="36"/>
      <c r="P5" s="36"/>
      <c r="Q5" s="36"/>
      <c r="R5" s="39"/>
    </row>
    <row r="6" spans="1:18" x14ac:dyDescent="0.2">
      <c r="A6" s="248" t="s">
        <v>186</v>
      </c>
      <c r="B6" s="99"/>
      <c r="C6" s="100"/>
      <c r="D6" s="100"/>
      <c r="E6" s="100"/>
      <c r="F6" s="100"/>
      <c r="G6" s="100"/>
      <c r="H6" s="100"/>
      <c r="I6" s="100"/>
      <c r="J6" s="100"/>
      <c r="K6" s="100"/>
      <c r="L6" s="100"/>
      <c r="M6" s="100"/>
      <c r="N6" s="101" t="s">
        <v>17</v>
      </c>
      <c r="O6" s="102"/>
      <c r="P6" s="103"/>
      <c r="Q6" s="102"/>
      <c r="R6" s="39"/>
    </row>
    <row r="7" spans="1:18" x14ac:dyDescent="0.2">
      <c r="A7" s="253"/>
      <c r="B7" s="104"/>
      <c r="C7" s="105" t="s">
        <v>6</v>
      </c>
      <c r="D7" s="105" t="s">
        <v>7</v>
      </c>
      <c r="E7" s="105" t="s">
        <v>8</v>
      </c>
      <c r="F7" s="105" t="s">
        <v>9</v>
      </c>
      <c r="G7" s="105" t="s">
        <v>10</v>
      </c>
      <c r="H7" s="105" t="s">
        <v>11</v>
      </c>
      <c r="I7" s="105" t="s">
        <v>12</v>
      </c>
      <c r="J7" s="105" t="s">
        <v>13</v>
      </c>
      <c r="K7" s="105" t="s">
        <v>14</v>
      </c>
      <c r="L7" s="105" t="s">
        <v>15</v>
      </c>
      <c r="M7" s="105" t="s">
        <v>16</v>
      </c>
      <c r="N7" s="105" t="s">
        <v>18</v>
      </c>
      <c r="O7" s="106" t="s">
        <v>2</v>
      </c>
      <c r="P7" s="107" t="s">
        <v>120</v>
      </c>
      <c r="Q7" s="106" t="s">
        <v>130</v>
      </c>
      <c r="R7" s="39"/>
    </row>
    <row r="8" spans="1:18" x14ac:dyDescent="0.2">
      <c r="A8" s="238"/>
      <c r="B8" s="223"/>
      <c r="C8" s="28"/>
      <c r="D8" s="28"/>
      <c r="E8" s="28"/>
      <c r="F8" s="28"/>
      <c r="G8" s="28"/>
      <c r="H8" s="28"/>
      <c r="I8" s="28"/>
      <c r="J8" s="28"/>
      <c r="K8" s="28"/>
      <c r="L8" s="28"/>
      <c r="M8" s="28"/>
      <c r="N8" s="28"/>
      <c r="O8" s="40"/>
      <c r="P8" s="41"/>
      <c r="Q8" s="40"/>
      <c r="R8" s="39"/>
    </row>
    <row r="9" spans="1:18" x14ac:dyDescent="0.2">
      <c r="A9" s="237"/>
      <c r="B9" s="224" t="s">
        <v>28</v>
      </c>
      <c r="C9" s="28"/>
      <c r="D9" s="28"/>
      <c r="E9" s="28"/>
      <c r="F9" s="28"/>
      <c r="G9" s="28"/>
      <c r="H9" s="28"/>
      <c r="I9" s="28"/>
      <c r="J9" s="28"/>
      <c r="K9" s="28"/>
      <c r="L9" s="28"/>
      <c r="M9" s="28"/>
      <c r="N9" s="28"/>
      <c r="O9" s="40"/>
      <c r="P9" s="41"/>
      <c r="Q9" s="40"/>
      <c r="R9" s="39"/>
    </row>
    <row r="10" spans="1:18" x14ac:dyDescent="0.2">
      <c r="A10" s="237">
        <v>29</v>
      </c>
      <c r="B10" s="225" t="s">
        <v>1</v>
      </c>
      <c r="C10" s="42">
        <f>SUM(C11:C15)</f>
        <v>0</v>
      </c>
      <c r="D10" s="42">
        <f t="shared" ref="D10:P10" si="0">SUM(D11:D15)</f>
        <v>0</v>
      </c>
      <c r="E10" s="42">
        <f t="shared" si="0"/>
        <v>0</v>
      </c>
      <c r="F10" s="42">
        <f t="shared" si="0"/>
        <v>0</v>
      </c>
      <c r="G10" s="42">
        <f t="shared" si="0"/>
        <v>0</v>
      </c>
      <c r="H10" s="42">
        <f t="shared" si="0"/>
        <v>0</v>
      </c>
      <c r="I10" s="42">
        <f t="shared" si="0"/>
        <v>0</v>
      </c>
      <c r="J10" s="42">
        <f t="shared" si="0"/>
        <v>0</v>
      </c>
      <c r="K10" s="42">
        <f t="shared" si="0"/>
        <v>0</v>
      </c>
      <c r="L10" s="42">
        <f t="shared" si="0"/>
        <v>0</v>
      </c>
      <c r="M10" s="42">
        <f t="shared" si="0"/>
        <v>0</v>
      </c>
      <c r="N10" s="42">
        <f t="shared" si="0"/>
        <v>0</v>
      </c>
      <c r="O10" s="12">
        <f>SUM(O11:O15)</f>
        <v>0</v>
      </c>
      <c r="P10" s="43">
        <f t="shared" si="0"/>
        <v>0</v>
      </c>
      <c r="Q10" s="12">
        <f>O10+P10</f>
        <v>0</v>
      </c>
      <c r="R10" s="39"/>
    </row>
    <row r="11" spans="1:18" x14ac:dyDescent="0.2">
      <c r="A11" s="237">
        <v>30</v>
      </c>
      <c r="B11" s="226" t="s">
        <v>122</v>
      </c>
      <c r="C11" s="28"/>
      <c r="D11" s="28"/>
      <c r="E11" s="28"/>
      <c r="F11" s="28"/>
      <c r="G11" s="28"/>
      <c r="H11" s="28"/>
      <c r="I11" s="28"/>
      <c r="J11" s="28"/>
      <c r="K11" s="28"/>
      <c r="L11" s="28"/>
      <c r="M11" s="28"/>
      <c r="N11" s="28"/>
      <c r="O11" s="12">
        <f t="shared" ref="O11:O15" si="1">SUM(C11:N11)</f>
        <v>0</v>
      </c>
      <c r="P11" s="44"/>
      <c r="Q11" s="12">
        <f t="shared" ref="Q11:Q30" si="2">O11+P11</f>
        <v>0</v>
      </c>
      <c r="R11" s="39"/>
    </row>
    <row r="12" spans="1:18" ht="30" x14ac:dyDescent="0.2">
      <c r="A12" s="237">
        <v>31</v>
      </c>
      <c r="B12" s="226" t="s">
        <v>123</v>
      </c>
      <c r="C12" s="28"/>
      <c r="D12" s="28"/>
      <c r="E12" s="28"/>
      <c r="F12" s="28"/>
      <c r="G12" s="28"/>
      <c r="H12" s="28"/>
      <c r="I12" s="28"/>
      <c r="J12" s="28"/>
      <c r="K12" s="28"/>
      <c r="L12" s="28"/>
      <c r="M12" s="28"/>
      <c r="N12" s="28"/>
      <c r="O12" s="12">
        <f t="shared" si="1"/>
        <v>0</v>
      </c>
      <c r="P12" s="44"/>
      <c r="Q12" s="12">
        <f t="shared" si="2"/>
        <v>0</v>
      </c>
      <c r="R12" s="39"/>
    </row>
    <row r="13" spans="1:18" ht="30" x14ac:dyDescent="0.2">
      <c r="A13" s="237">
        <v>32</v>
      </c>
      <c r="B13" s="226" t="s">
        <v>124</v>
      </c>
      <c r="C13" s="28"/>
      <c r="D13" s="28"/>
      <c r="E13" s="28"/>
      <c r="F13" s="28"/>
      <c r="G13" s="28"/>
      <c r="H13" s="28"/>
      <c r="I13" s="28"/>
      <c r="J13" s="28"/>
      <c r="K13" s="28"/>
      <c r="L13" s="28"/>
      <c r="M13" s="28"/>
      <c r="N13" s="28"/>
      <c r="O13" s="12">
        <f t="shared" si="1"/>
        <v>0</v>
      </c>
      <c r="P13" s="44"/>
      <c r="Q13" s="12">
        <f t="shared" si="2"/>
        <v>0</v>
      </c>
      <c r="R13" s="39"/>
    </row>
    <row r="14" spans="1:18" x14ac:dyDescent="0.2">
      <c r="A14" s="237">
        <v>33</v>
      </c>
      <c r="B14" s="226" t="s">
        <v>125</v>
      </c>
      <c r="C14" s="28"/>
      <c r="D14" s="28"/>
      <c r="E14" s="28"/>
      <c r="F14" s="28"/>
      <c r="G14" s="28"/>
      <c r="H14" s="28"/>
      <c r="I14" s="28"/>
      <c r="J14" s="28"/>
      <c r="K14" s="28"/>
      <c r="L14" s="28"/>
      <c r="M14" s="28"/>
      <c r="N14" s="28"/>
      <c r="O14" s="12">
        <f t="shared" si="1"/>
        <v>0</v>
      </c>
      <c r="P14" s="44"/>
      <c r="Q14" s="12">
        <f t="shared" si="2"/>
        <v>0</v>
      </c>
      <c r="R14" s="39"/>
    </row>
    <row r="15" spans="1:18" x14ac:dyDescent="0.2">
      <c r="A15" s="237">
        <v>34</v>
      </c>
      <c r="B15" s="226" t="s">
        <v>126</v>
      </c>
      <c r="C15" s="28"/>
      <c r="D15" s="28"/>
      <c r="E15" s="28"/>
      <c r="F15" s="28"/>
      <c r="G15" s="28"/>
      <c r="H15" s="28"/>
      <c r="I15" s="28"/>
      <c r="J15" s="28"/>
      <c r="K15" s="28"/>
      <c r="L15" s="28"/>
      <c r="M15" s="28"/>
      <c r="N15" s="28"/>
      <c r="O15" s="12">
        <f t="shared" si="1"/>
        <v>0</v>
      </c>
      <c r="P15" s="44"/>
      <c r="Q15" s="12">
        <f t="shared" si="2"/>
        <v>0</v>
      </c>
      <c r="R15" s="39"/>
    </row>
    <row r="16" spans="1:18" x14ac:dyDescent="0.2">
      <c r="A16" s="237">
        <v>1</v>
      </c>
      <c r="B16" s="227" t="s">
        <v>19</v>
      </c>
      <c r="C16" s="45">
        <f>SUM(C17:C23)</f>
        <v>0</v>
      </c>
      <c r="D16" s="45">
        <f t="shared" ref="D16:P16" si="3">SUM(D17:D23)</f>
        <v>0</v>
      </c>
      <c r="E16" s="45">
        <f t="shared" si="3"/>
        <v>0</v>
      </c>
      <c r="F16" s="45">
        <f t="shared" si="3"/>
        <v>0</v>
      </c>
      <c r="G16" s="45">
        <f t="shared" si="3"/>
        <v>0</v>
      </c>
      <c r="H16" s="45">
        <f t="shared" si="3"/>
        <v>0</v>
      </c>
      <c r="I16" s="45">
        <f t="shared" si="3"/>
        <v>0</v>
      </c>
      <c r="J16" s="45">
        <f t="shared" si="3"/>
        <v>0</v>
      </c>
      <c r="K16" s="45">
        <f t="shared" si="3"/>
        <v>0</v>
      </c>
      <c r="L16" s="45">
        <f t="shared" si="3"/>
        <v>0</v>
      </c>
      <c r="M16" s="45">
        <f t="shared" si="3"/>
        <v>0</v>
      </c>
      <c r="N16" s="45">
        <f t="shared" si="3"/>
        <v>0</v>
      </c>
      <c r="O16" s="12">
        <f t="shared" si="3"/>
        <v>0</v>
      </c>
      <c r="P16" s="44">
        <f t="shared" si="3"/>
        <v>0</v>
      </c>
      <c r="Q16" s="12">
        <f t="shared" si="2"/>
        <v>0</v>
      </c>
      <c r="R16" s="39"/>
    </row>
    <row r="17" spans="1:18" x14ac:dyDescent="0.2">
      <c r="A17" s="237">
        <v>2</v>
      </c>
      <c r="B17" s="226" t="s">
        <v>58</v>
      </c>
      <c r="C17" s="45"/>
      <c r="D17" s="45"/>
      <c r="E17" s="45"/>
      <c r="F17" s="45"/>
      <c r="G17" s="45"/>
      <c r="H17" s="45"/>
      <c r="I17" s="45"/>
      <c r="J17" s="45"/>
      <c r="K17" s="45"/>
      <c r="L17" s="45"/>
      <c r="M17" s="45"/>
      <c r="N17" s="45"/>
      <c r="O17" s="12">
        <f t="shared" ref="O17:O30" si="4">SUM(C17:N17)</f>
        <v>0</v>
      </c>
      <c r="P17" s="44"/>
      <c r="Q17" s="12">
        <f t="shared" si="2"/>
        <v>0</v>
      </c>
      <c r="R17" s="39"/>
    </row>
    <row r="18" spans="1:18" x14ac:dyDescent="0.2">
      <c r="A18" s="237">
        <v>3</v>
      </c>
      <c r="B18" s="226" t="s">
        <v>59</v>
      </c>
      <c r="C18" s="45"/>
      <c r="D18" s="45"/>
      <c r="E18" s="45"/>
      <c r="F18" s="45"/>
      <c r="G18" s="45"/>
      <c r="H18" s="45"/>
      <c r="I18" s="45"/>
      <c r="J18" s="45"/>
      <c r="K18" s="45"/>
      <c r="L18" s="45"/>
      <c r="M18" s="45"/>
      <c r="N18" s="45"/>
      <c r="O18" s="12">
        <f t="shared" si="4"/>
        <v>0</v>
      </c>
      <c r="P18" s="44"/>
      <c r="Q18" s="12">
        <f t="shared" si="2"/>
        <v>0</v>
      </c>
      <c r="R18" s="39"/>
    </row>
    <row r="19" spans="1:18" x14ac:dyDescent="0.2">
      <c r="A19" s="237">
        <v>4</v>
      </c>
      <c r="B19" s="226" t="s">
        <v>60</v>
      </c>
      <c r="C19" s="45"/>
      <c r="D19" s="45"/>
      <c r="E19" s="45"/>
      <c r="F19" s="45"/>
      <c r="G19" s="45"/>
      <c r="H19" s="45"/>
      <c r="I19" s="45"/>
      <c r="J19" s="45"/>
      <c r="K19" s="45"/>
      <c r="L19" s="45"/>
      <c r="M19" s="45"/>
      <c r="N19" s="45"/>
      <c r="O19" s="12">
        <f t="shared" si="4"/>
        <v>0</v>
      </c>
      <c r="P19" s="44"/>
      <c r="Q19" s="12">
        <f t="shared" si="2"/>
        <v>0</v>
      </c>
      <c r="R19" s="39"/>
    </row>
    <row r="20" spans="1:18" x14ac:dyDescent="0.2">
      <c r="A20" s="237">
        <v>5</v>
      </c>
      <c r="B20" s="226" t="s">
        <v>61</v>
      </c>
      <c r="C20" s="45"/>
      <c r="D20" s="45"/>
      <c r="E20" s="45"/>
      <c r="F20" s="45"/>
      <c r="G20" s="45"/>
      <c r="H20" s="45"/>
      <c r="I20" s="45"/>
      <c r="J20" s="45"/>
      <c r="K20" s="45"/>
      <c r="L20" s="45"/>
      <c r="M20" s="45"/>
      <c r="N20" s="45"/>
      <c r="O20" s="12">
        <f t="shared" si="4"/>
        <v>0</v>
      </c>
      <c r="P20" s="44"/>
      <c r="Q20" s="12">
        <f t="shared" si="2"/>
        <v>0</v>
      </c>
      <c r="R20" s="39"/>
    </row>
    <row r="21" spans="1:18" x14ac:dyDescent="0.2">
      <c r="A21" s="237">
        <v>6</v>
      </c>
      <c r="B21" s="226" t="s">
        <v>27</v>
      </c>
      <c r="C21" s="45"/>
      <c r="D21" s="45"/>
      <c r="E21" s="45"/>
      <c r="F21" s="45"/>
      <c r="G21" s="45"/>
      <c r="H21" s="45"/>
      <c r="I21" s="45"/>
      <c r="J21" s="45"/>
      <c r="K21" s="45"/>
      <c r="L21" s="45"/>
      <c r="M21" s="45"/>
      <c r="N21" s="45"/>
      <c r="O21" s="12">
        <f t="shared" si="4"/>
        <v>0</v>
      </c>
      <c r="P21" s="44"/>
      <c r="Q21" s="12">
        <f t="shared" si="2"/>
        <v>0</v>
      </c>
      <c r="R21" s="39"/>
    </row>
    <row r="22" spans="1:18" x14ac:dyDescent="0.2">
      <c r="A22" s="237">
        <v>7</v>
      </c>
      <c r="B22" s="226" t="s">
        <v>62</v>
      </c>
      <c r="C22" s="45"/>
      <c r="D22" s="45"/>
      <c r="E22" s="45"/>
      <c r="F22" s="45"/>
      <c r="G22" s="45"/>
      <c r="H22" s="45"/>
      <c r="I22" s="45"/>
      <c r="J22" s="45"/>
      <c r="K22" s="45"/>
      <c r="L22" s="45"/>
      <c r="M22" s="45"/>
      <c r="N22" s="45"/>
      <c r="O22" s="12">
        <f t="shared" si="4"/>
        <v>0</v>
      </c>
      <c r="P22" s="44"/>
      <c r="Q22" s="12">
        <f t="shared" si="2"/>
        <v>0</v>
      </c>
      <c r="R22" s="39"/>
    </row>
    <row r="23" spans="1:18" x14ac:dyDescent="0.2">
      <c r="A23" s="237">
        <v>35</v>
      </c>
      <c r="B23" s="226" t="s">
        <v>127</v>
      </c>
      <c r="C23" s="45"/>
      <c r="D23" s="45"/>
      <c r="E23" s="45"/>
      <c r="F23" s="45"/>
      <c r="G23" s="45"/>
      <c r="H23" s="45"/>
      <c r="I23" s="45"/>
      <c r="J23" s="45"/>
      <c r="K23" s="45"/>
      <c r="L23" s="45"/>
      <c r="M23" s="45"/>
      <c r="N23" s="45"/>
      <c r="O23" s="12">
        <f t="shared" si="4"/>
        <v>0</v>
      </c>
      <c r="P23" s="44"/>
      <c r="Q23" s="12">
        <f t="shared" si="2"/>
        <v>0</v>
      </c>
      <c r="R23" s="39"/>
    </row>
    <row r="24" spans="1:18" x14ac:dyDescent="0.2">
      <c r="A24" s="237">
        <v>8</v>
      </c>
      <c r="B24" s="227" t="s">
        <v>5</v>
      </c>
      <c r="C24" s="45">
        <f>SUM(C25:C29)</f>
        <v>0</v>
      </c>
      <c r="D24" s="45">
        <f t="shared" ref="D24:P24" si="5">SUM(D25:D29)</f>
        <v>0</v>
      </c>
      <c r="E24" s="45">
        <f t="shared" si="5"/>
        <v>0</v>
      </c>
      <c r="F24" s="45">
        <f t="shared" si="5"/>
        <v>0</v>
      </c>
      <c r="G24" s="45">
        <f t="shared" si="5"/>
        <v>0</v>
      </c>
      <c r="H24" s="45">
        <f t="shared" si="5"/>
        <v>0</v>
      </c>
      <c r="I24" s="45">
        <f t="shared" si="5"/>
        <v>0</v>
      </c>
      <c r="J24" s="45">
        <f t="shared" si="5"/>
        <v>0</v>
      </c>
      <c r="K24" s="45">
        <f t="shared" si="5"/>
        <v>0</v>
      </c>
      <c r="L24" s="45">
        <f t="shared" si="5"/>
        <v>0</v>
      </c>
      <c r="M24" s="45">
        <f t="shared" si="5"/>
        <v>0</v>
      </c>
      <c r="N24" s="45">
        <f>SUM(N25:N29)</f>
        <v>0</v>
      </c>
      <c r="O24" s="12">
        <f>SUM(C24:N24)</f>
        <v>0</v>
      </c>
      <c r="P24" s="44">
        <f t="shared" si="5"/>
        <v>0</v>
      </c>
      <c r="Q24" s="12">
        <f t="shared" si="2"/>
        <v>0</v>
      </c>
    </row>
    <row r="25" spans="1:18" ht="30" x14ac:dyDescent="0.2">
      <c r="A25" s="237">
        <v>9</v>
      </c>
      <c r="B25" s="268" t="s">
        <v>193</v>
      </c>
      <c r="C25" s="45"/>
      <c r="D25" s="45"/>
      <c r="E25" s="45"/>
      <c r="F25" s="45"/>
      <c r="G25" s="45"/>
      <c r="H25" s="45"/>
      <c r="I25" s="45"/>
      <c r="J25" s="45"/>
      <c r="K25" s="45"/>
      <c r="L25" s="45"/>
      <c r="M25" s="45"/>
      <c r="N25" s="45"/>
      <c r="O25" s="12">
        <f t="shared" si="4"/>
        <v>0</v>
      </c>
      <c r="P25" s="44"/>
      <c r="Q25" s="12">
        <f t="shared" si="2"/>
        <v>0</v>
      </c>
    </row>
    <row r="26" spans="1:18" ht="30" x14ac:dyDescent="0.2">
      <c r="A26" s="237">
        <v>10</v>
      </c>
      <c r="B26" s="268" t="s">
        <v>194</v>
      </c>
      <c r="C26" s="45"/>
      <c r="D26" s="45"/>
      <c r="E26" s="45"/>
      <c r="F26" s="45"/>
      <c r="G26" s="45"/>
      <c r="H26" s="45"/>
      <c r="I26" s="45"/>
      <c r="J26" s="45"/>
      <c r="K26" s="45"/>
      <c r="L26" s="45"/>
      <c r="M26" s="45"/>
      <c r="N26" s="45"/>
      <c r="O26" s="12">
        <f t="shared" si="4"/>
        <v>0</v>
      </c>
      <c r="P26" s="44"/>
      <c r="Q26" s="12">
        <f t="shared" si="2"/>
        <v>0</v>
      </c>
    </row>
    <row r="27" spans="1:18" ht="30" x14ac:dyDescent="0.2">
      <c r="A27" s="237">
        <v>11</v>
      </c>
      <c r="B27" s="268" t="s">
        <v>195</v>
      </c>
      <c r="C27" s="45"/>
      <c r="D27" s="45"/>
      <c r="E27" s="45"/>
      <c r="F27" s="45"/>
      <c r="G27" s="45"/>
      <c r="H27" s="45"/>
      <c r="I27" s="45"/>
      <c r="J27" s="45"/>
      <c r="K27" s="45"/>
      <c r="L27" s="45"/>
      <c r="M27" s="45"/>
      <c r="N27" s="45"/>
      <c r="O27" s="12">
        <f t="shared" si="4"/>
        <v>0</v>
      </c>
      <c r="P27" s="44"/>
      <c r="Q27" s="12">
        <f t="shared" si="2"/>
        <v>0</v>
      </c>
    </row>
    <row r="28" spans="1:18" x14ac:dyDescent="0.2">
      <c r="A28" s="237">
        <v>26</v>
      </c>
      <c r="B28" s="228" t="s">
        <v>164</v>
      </c>
      <c r="C28" s="45"/>
      <c r="D28" s="45"/>
      <c r="E28" s="45"/>
      <c r="F28" s="45"/>
      <c r="G28" s="45"/>
      <c r="H28" s="45"/>
      <c r="I28" s="45"/>
      <c r="J28" s="45"/>
      <c r="K28" s="45"/>
      <c r="L28" s="45"/>
      <c r="M28" s="45"/>
      <c r="N28" s="45"/>
      <c r="O28" s="12">
        <f t="shared" si="4"/>
        <v>0</v>
      </c>
      <c r="P28" s="44"/>
      <c r="Q28" s="12">
        <f t="shared" si="2"/>
        <v>0</v>
      </c>
    </row>
    <row r="29" spans="1:18" x14ac:dyDescent="0.2">
      <c r="A29" s="237">
        <v>12</v>
      </c>
      <c r="B29" s="228" t="s">
        <v>165</v>
      </c>
      <c r="C29" s="45"/>
      <c r="D29" s="45"/>
      <c r="E29" s="45"/>
      <c r="F29" s="45"/>
      <c r="G29" s="45"/>
      <c r="H29" s="45"/>
      <c r="I29" s="45"/>
      <c r="J29" s="45"/>
      <c r="K29" s="45"/>
      <c r="L29" s="45"/>
      <c r="M29" s="45"/>
      <c r="N29" s="45"/>
      <c r="O29" s="12">
        <f t="shared" si="4"/>
        <v>0</v>
      </c>
      <c r="P29" s="44"/>
      <c r="Q29" s="12">
        <f t="shared" si="2"/>
        <v>0</v>
      </c>
    </row>
    <row r="30" spans="1:18" s="47" customFormat="1" x14ac:dyDescent="0.2">
      <c r="A30" s="237">
        <v>36</v>
      </c>
      <c r="B30" s="228" t="s">
        <v>166</v>
      </c>
      <c r="C30" s="46"/>
      <c r="D30" s="46"/>
      <c r="E30" s="46"/>
      <c r="F30" s="46"/>
      <c r="G30" s="46"/>
      <c r="H30" s="46"/>
      <c r="I30" s="46"/>
      <c r="J30" s="46"/>
      <c r="K30" s="46"/>
      <c r="L30" s="46"/>
      <c r="M30" s="46"/>
      <c r="N30" s="46"/>
      <c r="O30" s="12">
        <f t="shared" si="4"/>
        <v>0</v>
      </c>
      <c r="P30" s="44"/>
      <c r="Q30" s="12">
        <f t="shared" si="2"/>
        <v>0</v>
      </c>
    </row>
    <row r="31" spans="1:18" x14ac:dyDescent="0.2">
      <c r="A31" s="237"/>
      <c r="B31" s="229"/>
      <c r="O31" s="48"/>
      <c r="P31" s="49"/>
      <c r="Q31" s="48"/>
    </row>
    <row r="32" spans="1:18" ht="30" x14ac:dyDescent="0.2">
      <c r="A32" s="238">
        <v>13</v>
      </c>
      <c r="B32" s="230" t="s">
        <v>91</v>
      </c>
      <c r="C32" s="109">
        <f>SUM(C10,C16,C24,C30)</f>
        <v>0</v>
      </c>
      <c r="D32" s="109">
        <f t="shared" ref="D32:M32" si="6">SUM(D10,D16,D24,D30)</f>
        <v>0</v>
      </c>
      <c r="E32" s="109">
        <f t="shared" si="6"/>
        <v>0</v>
      </c>
      <c r="F32" s="109">
        <f t="shared" si="6"/>
        <v>0</v>
      </c>
      <c r="G32" s="109">
        <f t="shared" si="6"/>
        <v>0</v>
      </c>
      <c r="H32" s="109">
        <f t="shared" si="6"/>
        <v>0</v>
      </c>
      <c r="I32" s="109">
        <f t="shared" si="6"/>
        <v>0</v>
      </c>
      <c r="J32" s="109">
        <f t="shared" si="6"/>
        <v>0</v>
      </c>
      <c r="K32" s="109">
        <f t="shared" si="6"/>
        <v>0</v>
      </c>
      <c r="L32" s="109">
        <f t="shared" si="6"/>
        <v>0</v>
      </c>
      <c r="M32" s="109">
        <f t="shared" si="6"/>
        <v>0</v>
      </c>
      <c r="N32" s="109">
        <f>SUM(N10,N16,N24,N30)</f>
        <v>0</v>
      </c>
      <c r="O32" s="109">
        <f>SUM(C32:N32)</f>
        <v>0</v>
      </c>
      <c r="P32" s="109">
        <f>SUM(D32:O32)</f>
        <v>0</v>
      </c>
      <c r="Q32" s="109">
        <f>SUM(Q10,Q16,Q24,Q30)</f>
        <v>0</v>
      </c>
    </row>
    <row r="33" spans="1:17" x14ac:dyDescent="0.2">
      <c r="A33" s="238"/>
      <c r="B33" s="50"/>
      <c r="C33" s="36"/>
      <c r="D33" s="36"/>
      <c r="E33" s="36"/>
      <c r="F33" s="36"/>
      <c r="G33" s="36"/>
      <c r="H33" s="36"/>
      <c r="I33" s="36"/>
      <c r="J33" s="36"/>
      <c r="K33" s="36"/>
      <c r="L33" s="36"/>
      <c r="M33" s="36"/>
      <c r="N33" s="36"/>
      <c r="O33" s="36"/>
      <c r="P33" s="36"/>
      <c r="Q33" s="36"/>
    </row>
    <row r="34" spans="1:17" x14ac:dyDescent="0.2">
      <c r="A34" s="238">
        <v>14</v>
      </c>
      <c r="B34" s="231" t="s">
        <v>169</v>
      </c>
      <c r="C34" s="111">
        <f>(15/2)/360*12</f>
        <v>0.25</v>
      </c>
      <c r="D34" s="111">
        <f>(30+15)/2/360*12</f>
        <v>0.75</v>
      </c>
      <c r="E34" s="111">
        <f>(30+60)/2/360*12</f>
        <v>1.5</v>
      </c>
      <c r="F34" s="111">
        <f>(60+90)/2/360*12</f>
        <v>2.5</v>
      </c>
      <c r="G34" s="111">
        <f>(90+180)/2/360*12</f>
        <v>4.5</v>
      </c>
      <c r="H34" s="111">
        <f>(180+360)/2/360*12</f>
        <v>9</v>
      </c>
      <c r="I34" s="111">
        <f>(360+720)/2/360*12</f>
        <v>18</v>
      </c>
      <c r="J34" s="111">
        <f>(720+1080)/2/360*12</f>
        <v>30</v>
      </c>
      <c r="K34" s="111">
        <f>(1080+1440)/2/360*12</f>
        <v>42</v>
      </c>
      <c r="L34" s="111">
        <f>(1440+1800)/2/360*12</f>
        <v>54</v>
      </c>
      <c r="M34" s="111" t="s">
        <v>50</v>
      </c>
      <c r="N34" s="111" t="s">
        <v>56</v>
      </c>
      <c r="O34" s="111" t="s">
        <v>90</v>
      </c>
      <c r="P34" s="111"/>
      <c r="Q34" s="111"/>
    </row>
    <row r="35" spans="1:17" x14ac:dyDescent="0.2">
      <c r="A35" s="238"/>
      <c r="B35" s="51"/>
      <c r="C35" s="36"/>
      <c r="D35" s="36"/>
      <c r="E35" s="36"/>
      <c r="F35" s="36"/>
      <c r="G35" s="36"/>
      <c r="H35" s="36"/>
      <c r="I35" s="36"/>
      <c r="J35" s="36"/>
      <c r="K35" s="36"/>
      <c r="L35" s="36"/>
      <c r="M35" s="36"/>
      <c r="N35" s="36"/>
      <c r="O35" s="36"/>
      <c r="P35" s="36"/>
      <c r="Q35" s="36"/>
    </row>
    <row r="36" spans="1:17" ht="30" x14ac:dyDescent="0.2">
      <c r="A36" s="238">
        <v>15</v>
      </c>
      <c r="B36" s="231" t="s">
        <v>34</v>
      </c>
      <c r="C36" s="111" t="e">
        <f>(C32/$O$32*C34)</f>
        <v>#DIV/0!</v>
      </c>
      <c r="D36" s="111" t="e">
        <f t="shared" ref="D36:N36" si="7">(D32/$O$32*D34)</f>
        <v>#DIV/0!</v>
      </c>
      <c r="E36" s="111" t="e">
        <f t="shared" si="7"/>
        <v>#DIV/0!</v>
      </c>
      <c r="F36" s="111" t="e">
        <f t="shared" si="7"/>
        <v>#DIV/0!</v>
      </c>
      <c r="G36" s="111" t="e">
        <f t="shared" si="7"/>
        <v>#DIV/0!</v>
      </c>
      <c r="H36" s="111" t="e">
        <f t="shared" si="7"/>
        <v>#DIV/0!</v>
      </c>
      <c r="I36" s="111" t="e">
        <f t="shared" si="7"/>
        <v>#DIV/0!</v>
      </c>
      <c r="J36" s="111" t="e">
        <f t="shared" si="7"/>
        <v>#DIV/0!</v>
      </c>
      <c r="K36" s="111" t="e">
        <f t="shared" si="7"/>
        <v>#DIV/0!</v>
      </c>
      <c r="L36" s="111" t="e">
        <f t="shared" si="7"/>
        <v>#DIV/0!</v>
      </c>
      <c r="M36" s="111" t="e">
        <f t="shared" si="7"/>
        <v>#DIV/0!</v>
      </c>
      <c r="N36" s="111" t="e">
        <f t="shared" si="7"/>
        <v>#DIV/0!</v>
      </c>
      <c r="O36" s="111" t="e">
        <f>ROUND(SUM(C36:N36),2)</f>
        <v>#DIV/0!</v>
      </c>
      <c r="P36" s="111"/>
      <c r="Q36" s="111"/>
    </row>
    <row r="37" spans="1:17" x14ac:dyDescent="0.2">
      <c r="A37" s="238"/>
      <c r="B37" s="51"/>
      <c r="C37" s="36"/>
      <c r="D37" s="36"/>
      <c r="E37" s="36"/>
      <c r="F37" s="36"/>
      <c r="G37" s="36"/>
      <c r="H37" s="36"/>
      <c r="I37" s="36"/>
      <c r="J37" s="36"/>
      <c r="K37" s="36"/>
      <c r="L37" s="36"/>
      <c r="M37" s="36"/>
      <c r="N37" s="36"/>
      <c r="O37" s="36"/>
      <c r="P37" s="36"/>
      <c r="Q37" s="36"/>
    </row>
    <row r="38" spans="1:17" x14ac:dyDescent="0.2">
      <c r="A38" s="237">
        <v>16</v>
      </c>
      <c r="B38" s="232" t="s">
        <v>29</v>
      </c>
      <c r="C38" s="52"/>
      <c r="D38" s="52"/>
      <c r="E38" s="52"/>
      <c r="F38" s="52"/>
      <c r="G38" s="52"/>
      <c r="H38" s="52"/>
      <c r="I38" s="52"/>
      <c r="J38" s="52"/>
      <c r="K38" s="52"/>
      <c r="L38" s="52"/>
      <c r="M38" s="52"/>
      <c r="N38" s="52"/>
      <c r="O38" s="53"/>
      <c r="P38" s="54"/>
      <c r="Q38" s="53"/>
    </row>
    <row r="39" spans="1:17" x14ac:dyDescent="0.2">
      <c r="A39" s="237">
        <v>17</v>
      </c>
      <c r="B39" s="227" t="s">
        <v>32</v>
      </c>
      <c r="C39" s="45">
        <f>SUM(C40:C44)</f>
        <v>0</v>
      </c>
      <c r="D39" s="45">
        <f>SUM(D40:D43)</f>
        <v>0</v>
      </c>
      <c r="E39" s="45">
        <f t="shared" ref="E39:M39" si="8">SUM(E40:E43)</f>
        <v>0</v>
      </c>
      <c r="F39" s="45">
        <f t="shared" si="8"/>
        <v>0</v>
      </c>
      <c r="G39" s="45">
        <f t="shared" si="8"/>
        <v>0</v>
      </c>
      <c r="H39" s="45">
        <f t="shared" si="8"/>
        <v>0</v>
      </c>
      <c r="I39" s="45">
        <f t="shared" si="8"/>
        <v>0</v>
      </c>
      <c r="J39" s="45">
        <f t="shared" si="8"/>
        <v>0</v>
      </c>
      <c r="K39" s="45">
        <f t="shared" si="8"/>
        <v>0</v>
      </c>
      <c r="L39" s="45">
        <f t="shared" si="8"/>
        <v>0</v>
      </c>
      <c r="M39" s="45">
        <f t="shared" si="8"/>
        <v>0</v>
      </c>
      <c r="N39" s="45">
        <f>SUM(N40:N43)</f>
        <v>0</v>
      </c>
      <c r="O39" s="12">
        <f t="shared" ref="O39:O47" si="9">SUM(C39:N39)</f>
        <v>0</v>
      </c>
      <c r="P39" s="44">
        <f>SUM(P40:P43)</f>
        <v>0</v>
      </c>
      <c r="Q39" s="12">
        <f t="shared" ref="Q39:Q47" si="10">O39+P39</f>
        <v>0</v>
      </c>
    </row>
    <row r="40" spans="1:17" x14ac:dyDescent="0.2">
      <c r="A40" s="237">
        <v>37</v>
      </c>
      <c r="B40" s="226" t="s">
        <v>128</v>
      </c>
      <c r="C40" s="45"/>
      <c r="D40" s="45"/>
      <c r="E40" s="45"/>
      <c r="F40" s="45"/>
      <c r="G40" s="45"/>
      <c r="H40" s="45"/>
      <c r="I40" s="45"/>
      <c r="J40" s="45"/>
      <c r="K40" s="45"/>
      <c r="L40" s="45"/>
      <c r="M40" s="45"/>
      <c r="N40" s="45"/>
      <c r="O40" s="12">
        <f t="shared" si="9"/>
        <v>0</v>
      </c>
      <c r="P40" s="12"/>
      <c r="Q40" s="12">
        <f t="shared" si="10"/>
        <v>0</v>
      </c>
    </row>
    <row r="41" spans="1:17" x14ac:dyDescent="0.2">
      <c r="A41" s="237">
        <v>38</v>
      </c>
      <c r="B41" s="226" t="s">
        <v>129</v>
      </c>
      <c r="C41" s="45"/>
      <c r="D41" s="45"/>
      <c r="E41" s="45"/>
      <c r="F41" s="45"/>
      <c r="G41" s="45"/>
      <c r="H41" s="45"/>
      <c r="I41" s="45"/>
      <c r="J41" s="45"/>
      <c r="K41" s="45"/>
      <c r="L41" s="45"/>
      <c r="M41" s="45"/>
      <c r="N41" s="45"/>
      <c r="O41" s="12">
        <f t="shared" si="9"/>
        <v>0</v>
      </c>
      <c r="P41" s="12"/>
      <c r="Q41" s="12">
        <f t="shared" si="10"/>
        <v>0</v>
      </c>
    </row>
    <row r="42" spans="1:17" x14ac:dyDescent="0.2">
      <c r="A42" s="237">
        <v>18</v>
      </c>
      <c r="B42" s="226" t="s">
        <v>30</v>
      </c>
      <c r="C42" s="45"/>
      <c r="D42" s="45"/>
      <c r="E42" s="45"/>
      <c r="F42" s="45"/>
      <c r="G42" s="45"/>
      <c r="H42" s="45"/>
      <c r="I42" s="45"/>
      <c r="J42" s="45"/>
      <c r="K42" s="45"/>
      <c r="L42" s="45"/>
      <c r="M42" s="45"/>
      <c r="N42" s="45"/>
      <c r="O42" s="12">
        <f t="shared" si="9"/>
        <v>0</v>
      </c>
      <c r="P42" s="12"/>
      <c r="Q42" s="12">
        <f t="shared" si="10"/>
        <v>0</v>
      </c>
    </row>
    <row r="43" spans="1:17" x14ac:dyDescent="0.2">
      <c r="A43" s="237">
        <v>19</v>
      </c>
      <c r="B43" s="226" t="s">
        <v>31</v>
      </c>
      <c r="C43" s="45"/>
      <c r="D43" s="45"/>
      <c r="E43" s="45"/>
      <c r="F43" s="45"/>
      <c r="G43" s="45"/>
      <c r="H43" s="45"/>
      <c r="I43" s="45"/>
      <c r="J43" s="45"/>
      <c r="K43" s="45"/>
      <c r="L43" s="45"/>
      <c r="M43" s="45"/>
      <c r="N43" s="45"/>
      <c r="O43" s="12">
        <f t="shared" si="9"/>
        <v>0</v>
      </c>
      <c r="P43" s="12"/>
      <c r="Q43" s="12">
        <f t="shared" si="10"/>
        <v>0</v>
      </c>
    </row>
    <row r="44" spans="1:17" x14ac:dyDescent="0.2">
      <c r="A44" s="237">
        <v>44</v>
      </c>
      <c r="B44" s="228" t="s">
        <v>168</v>
      </c>
      <c r="C44" s="45"/>
      <c r="D44" s="45"/>
      <c r="E44" s="45"/>
      <c r="F44" s="45"/>
      <c r="G44" s="45"/>
      <c r="H44" s="45"/>
      <c r="I44" s="45"/>
      <c r="J44" s="45"/>
      <c r="K44" s="45"/>
      <c r="L44" s="45"/>
      <c r="M44" s="45"/>
      <c r="N44" s="45"/>
      <c r="O44" s="12"/>
      <c r="P44" s="12"/>
      <c r="Q44" s="12"/>
    </row>
    <row r="45" spans="1:17" x14ac:dyDescent="0.2">
      <c r="A45" s="237">
        <v>20</v>
      </c>
      <c r="B45" s="227" t="s">
        <v>0</v>
      </c>
      <c r="C45" s="45"/>
      <c r="D45" s="45"/>
      <c r="E45" s="45"/>
      <c r="F45" s="45"/>
      <c r="G45" s="45"/>
      <c r="H45" s="45"/>
      <c r="I45" s="45"/>
      <c r="J45" s="45"/>
      <c r="K45" s="45"/>
      <c r="L45" s="45"/>
      <c r="M45" s="45"/>
      <c r="N45" s="45"/>
      <c r="O45" s="12">
        <f t="shared" si="9"/>
        <v>0</v>
      </c>
      <c r="P45" s="12"/>
      <c r="Q45" s="12">
        <f t="shared" si="10"/>
        <v>0</v>
      </c>
    </row>
    <row r="46" spans="1:17" x14ac:dyDescent="0.2">
      <c r="A46" s="237">
        <v>21</v>
      </c>
      <c r="B46" s="227" t="s">
        <v>20</v>
      </c>
      <c r="C46" s="45"/>
      <c r="D46" s="45"/>
      <c r="E46" s="45"/>
      <c r="F46" s="45"/>
      <c r="G46" s="45"/>
      <c r="H46" s="45"/>
      <c r="I46" s="45"/>
      <c r="J46" s="45"/>
      <c r="K46" s="45"/>
      <c r="L46" s="45"/>
      <c r="M46" s="45"/>
      <c r="N46" s="45"/>
      <c r="O46" s="12">
        <f t="shared" si="9"/>
        <v>0</v>
      </c>
      <c r="P46" s="12"/>
      <c r="Q46" s="12">
        <f t="shared" si="10"/>
        <v>0</v>
      </c>
    </row>
    <row r="47" spans="1:17" x14ac:dyDescent="0.2">
      <c r="A47" s="237">
        <v>41</v>
      </c>
      <c r="B47" s="228" t="s">
        <v>3</v>
      </c>
      <c r="C47" s="45"/>
      <c r="D47" s="45"/>
      <c r="E47" s="45"/>
      <c r="F47" s="45"/>
      <c r="G47" s="45"/>
      <c r="H47" s="45"/>
      <c r="I47" s="45"/>
      <c r="J47" s="45"/>
      <c r="K47" s="45"/>
      <c r="L47" s="45"/>
      <c r="M47" s="45"/>
      <c r="N47" s="45"/>
      <c r="O47" s="12">
        <f t="shared" si="9"/>
        <v>0</v>
      </c>
      <c r="P47" s="12"/>
      <c r="Q47" s="12">
        <f t="shared" si="10"/>
        <v>0</v>
      </c>
    </row>
    <row r="48" spans="1:17" x14ac:dyDescent="0.2">
      <c r="A48" s="237">
        <v>42</v>
      </c>
      <c r="B48" s="228" t="s">
        <v>167</v>
      </c>
      <c r="C48" s="36"/>
      <c r="D48" s="36"/>
      <c r="E48" s="36"/>
      <c r="F48" s="36"/>
      <c r="G48" s="36"/>
      <c r="H48" s="36"/>
      <c r="I48" s="36"/>
      <c r="J48" s="36"/>
      <c r="K48" s="36"/>
      <c r="L48" s="36"/>
      <c r="M48" s="36"/>
      <c r="N48" s="36"/>
      <c r="O48" s="55"/>
      <c r="P48" s="55"/>
      <c r="Q48" s="55"/>
    </row>
    <row r="49" spans="1:17" x14ac:dyDescent="0.2">
      <c r="A49" s="237">
        <v>43</v>
      </c>
      <c r="B49" s="233" t="s">
        <v>154</v>
      </c>
      <c r="C49" s="36"/>
      <c r="D49" s="36"/>
      <c r="E49" s="36"/>
      <c r="F49" s="36"/>
      <c r="G49" s="36"/>
      <c r="H49" s="36"/>
      <c r="I49" s="36"/>
      <c r="J49" s="36"/>
      <c r="K49" s="36"/>
      <c r="L49" s="36"/>
      <c r="M49" s="36"/>
      <c r="N49" s="36"/>
      <c r="O49" s="55"/>
      <c r="P49" s="55"/>
      <c r="Q49" s="55"/>
    </row>
    <row r="50" spans="1:17" ht="30" x14ac:dyDescent="0.2">
      <c r="A50" s="238">
        <v>22</v>
      </c>
      <c r="B50" s="234" t="s">
        <v>113</v>
      </c>
      <c r="C50" s="112">
        <f>SUM(C39,C44,C45,C46:C49)</f>
        <v>0</v>
      </c>
      <c r="D50" s="112">
        <f t="shared" ref="D50:N50" si="11">SUM(D39,D44,D45,D46:D49)</f>
        <v>0</v>
      </c>
      <c r="E50" s="112">
        <f t="shared" si="11"/>
        <v>0</v>
      </c>
      <c r="F50" s="112">
        <f t="shared" si="11"/>
        <v>0</v>
      </c>
      <c r="G50" s="112">
        <f t="shared" si="11"/>
        <v>0</v>
      </c>
      <c r="H50" s="112">
        <f t="shared" si="11"/>
        <v>0</v>
      </c>
      <c r="I50" s="112">
        <f t="shared" si="11"/>
        <v>0</v>
      </c>
      <c r="J50" s="112">
        <f t="shared" si="11"/>
        <v>0</v>
      </c>
      <c r="K50" s="112">
        <f t="shared" si="11"/>
        <v>0</v>
      </c>
      <c r="L50" s="112">
        <f t="shared" si="11"/>
        <v>0</v>
      </c>
      <c r="M50" s="112">
        <f t="shared" si="11"/>
        <v>0</v>
      </c>
      <c r="N50" s="112">
        <f t="shared" si="11"/>
        <v>0</v>
      </c>
      <c r="O50" s="112">
        <f>SUM(C50:N50)</f>
        <v>0</v>
      </c>
      <c r="P50" s="112">
        <f>SUM(P39,P44,P45,P46:P49)</f>
        <v>0</v>
      </c>
      <c r="Q50" s="112">
        <f>SUM(Q39,Q44,Q45,Q46:Q49)</f>
        <v>0</v>
      </c>
    </row>
    <row r="51" spans="1:17" x14ac:dyDescent="0.2">
      <c r="A51" s="238"/>
      <c r="B51" s="50"/>
      <c r="C51" s="36"/>
      <c r="D51" s="36"/>
      <c r="E51" s="36"/>
      <c r="F51" s="36"/>
      <c r="G51" s="36"/>
      <c r="H51" s="36"/>
      <c r="I51" s="36"/>
      <c r="J51" s="36"/>
      <c r="K51" s="36"/>
      <c r="L51" s="36"/>
      <c r="M51" s="36"/>
      <c r="N51" s="36"/>
      <c r="O51" s="36"/>
      <c r="P51" s="36"/>
      <c r="Q51" s="36"/>
    </row>
    <row r="52" spans="1:17" x14ac:dyDescent="0.2">
      <c r="A52" s="238">
        <v>23</v>
      </c>
      <c r="B52" s="231" t="s">
        <v>63</v>
      </c>
      <c r="C52" s="111">
        <f>(15/2)/360*12</f>
        <v>0.25</v>
      </c>
      <c r="D52" s="111">
        <f>(30+15)/2/360*12</f>
        <v>0.75</v>
      </c>
      <c r="E52" s="111">
        <f>(30+60)/2/360*12</f>
        <v>1.5</v>
      </c>
      <c r="F52" s="111">
        <f>(60+90)/2/360*12</f>
        <v>2.5</v>
      </c>
      <c r="G52" s="111">
        <f>(90+180)/2/360*12</f>
        <v>4.5</v>
      </c>
      <c r="H52" s="111">
        <f>(180+360)/2/360*12</f>
        <v>9</v>
      </c>
      <c r="I52" s="111">
        <f>(360+720)/2/360*12</f>
        <v>18</v>
      </c>
      <c r="J52" s="111">
        <f>(720+1080)/2/360*12</f>
        <v>30</v>
      </c>
      <c r="K52" s="111">
        <f>(1080+1440)/2/360*12</f>
        <v>42</v>
      </c>
      <c r="L52" s="111">
        <f>(1440+1800)/2/360*12</f>
        <v>54</v>
      </c>
      <c r="M52" s="111" t="s">
        <v>50</v>
      </c>
      <c r="N52" s="111" t="s">
        <v>56</v>
      </c>
      <c r="O52" s="111" t="s">
        <v>90</v>
      </c>
      <c r="P52" s="111"/>
      <c r="Q52" s="111"/>
    </row>
    <row r="53" spans="1:17" x14ac:dyDescent="0.2">
      <c r="A53" s="238"/>
      <c r="B53" s="51"/>
      <c r="C53" s="36"/>
      <c r="D53" s="36"/>
      <c r="E53" s="36"/>
      <c r="F53" s="36"/>
      <c r="G53" s="36"/>
      <c r="H53" s="36"/>
      <c r="I53" s="36"/>
      <c r="J53" s="36"/>
      <c r="K53" s="36"/>
      <c r="L53" s="36"/>
      <c r="M53" s="36"/>
      <c r="N53" s="36"/>
      <c r="O53" s="36"/>
      <c r="P53" s="36"/>
      <c r="Q53" s="36"/>
    </row>
    <row r="54" spans="1:17" ht="30" x14ac:dyDescent="0.2">
      <c r="A54" s="238">
        <v>24</v>
      </c>
      <c r="B54" s="231" t="s">
        <v>33</v>
      </c>
      <c r="C54" s="111" t="e">
        <f>(C50/$O$50*C52)</f>
        <v>#DIV/0!</v>
      </c>
      <c r="D54" s="111" t="e">
        <f t="shared" ref="D54:N54" si="12">(D50/$O$50*D52)</f>
        <v>#DIV/0!</v>
      </c>
      <c r="E54" s="111" t="e">
        <f t="shared" si="12"/>
        <v>#DIV/0!</v>
      </c>
      <c r="F54" s="111" t="e">
        <f t="shared" si="12"/>
        <v>#DIV/0!</v>
      </c>
      <c r="G54" s="111" t="e">
        <f t="shared" si="12"/>
        <v>#DIV/0!</v>
      </c>
      <c r="H54" s="111" t="e">
        <f t="shared" si="12"/>
        <v>#DIV/0!</v>
      </c>
      <c r="I54" s="111" t="e">
        <f t="shared" si="12"/>
        <v>#DIV/0!</v>
      </c>
      <c r="J54" s="111" t="e">
        <f t="shared" si="12"/>
        <v>#DIV/0!</v>
      </c>
      <c r="K54" s="111" t="e">
        <f t="shared" si="12"/>
        <v>#DIV/0!</v>
      </c>
      <c r="L54" s="111" t="e">
        <f t="shared" si="12"/>
        <v>#DIV/0!</v>
      </c>
      <c r="M54" s="111" t="e">
        <f t="shared" si="12"/>
        <v>#DIV/0!</v>
      </c>
      <c r="N54" s="111" t="e">
        <f t="shared" si="12"/>
        <v>#DIV/0!</v>
      </c>
      <c r="O54" s="111" t="e">
        <f>ROUND(SUM(C54:N54),2)</f>
        <v>#DIV/0!</v>
      </c>
      <c r="P54" s="111"/>
      <c r="Q54" s="111"/>
    </row>
    <row r="55" spans="1:17" x14ac:dyDescent="0.2">
      <c r="A55" s="238"/>
      <c r="B55" s="56"/>
      <c r="C55" s="36"/>
      <c r="D55" s="36"/>
      <c r="E55" s="36"/>
      <c r="F55" s="36"/>
      <c r="G55" s="36"/>
      <c r="H55" s="36"/>
      <c r="I55" s="36"/>
      <c r="J55" s="36"/>
      <c r="K55" s="36"/>
      <c r="L55" s="36"/>
      <c r="M55" s="36"/>
      <c r="N55" s="36"/>
      <c r="O55" s="36"/>
      <c r="P55" s="36"/>
      <c r="Q55" s="36"/>
    </row>
    <row r="56" spans="1:17" ht="30" x14ac:dyDescent="0.2">
      <c r="A56" s="238">
        <v>27</v>
      </c>
      <c r="B56" s="230" t="s">
        <v>87</v>
      </c>
      <c r="C56" s="109"/>
      <c r="D56" s="109"/>
      <c r="E56" s="109"/>
      <c r="F56" s="109"/>
      <c r="G56" s="109"/>
      <c r="H56" s="109"/>
      <c r="I56" s="109"/>
      <c r="J56" s="109"/>
      <c r="K56" s="109"/>
      <c r="L56" s="109"/>
      <c r="M56" s="109"/>
      <c r="N56" s="109"/>
      <c r="O56" s="109">
        <f>SUM(C56:N56)</f>
        <v>0</v>
      </c>
      <c r="P56" s="109"/>
      <c r="Q56" s="109">
        <f>O56+P56</f>
        <v>0</v>
      </c>
    </row>
    <row r="57" spans="1:17" x14ac:dyDescent="0.2">
      <c r="A57" s="238"/>
      <c r="B57" s="56"/>
      <c r="C57" s="36"/>
      <c r="D57" s="36"/>
      <c r="E57" s="36"/>
      <c r="F57" s="36"/>
      <c r="G57" s="36"/>
      <c r="H57" s="36"/>
      <c r="I57" s="36"/>
      <c r="J57" s="36"/>
      <c r="K57" s="36"/>
      <c r="L57" s="36"/>
      <c r="M57" s="36"/>
      <c r="N57" s="36"/>
      <c r="O57" s="36"/>
      <c r="P57" s="36"/>
      <c r="Q57" s="36"/>
    </row>
    <row r="58" spans="1:17" ht="32.25" customHeight="1" x14ac:dyDescent="0.2">
      <c r="A58" s="238">
        <v>28</v>
      </c>
      <c r="B58" s="230" t="s">
        <v>114</v>
      </c>
      <c r="C58" s="109"/>
      <c r="D58" s="109"/>
      <c r="E58" s="109"/>
      <c r="F58" s="109"/>
      <c r="G58" s="109"/>
      <c r="H58" s="109"/>
      <c r="I58" s="109"/>
      <c r="J58" s="109"/>
      <c r="K58" s="109"/>
      <c r="L58" s="109"/>
      <c r="M58" s="109"/>
      <c r="N58" s="109"/>
      <c r="O58" s="109">
        <f>SUM(C58:N58)</f>
        <v>0</v>
      </c>
      <c r="P58" s="109"/>
      <c r="Q58" s="109">
        <f>O58+P58</f>
        <v>0</v>
      </c>
    </row>
    <row r="59" spans="1:17" x14ac:dyDescent="0.2">
      <c r="A59" s="238"/>
      <c r="B59" s="57"/>
      <c r="C59" s="36"/>
      <c r="D59" s="36"/>
      <c r="E59" s="36"/>
      <c r="F59" s="36"/>
      <c r="G59" s="36"/>
      <c r="H59" s="36"/>
      <c r="I59" s="36"/>
      <c r="J59" s="36"/>
      <c r="K59" s="36"/>
      <c r="L59" s="36"/>
      <c r="M59" s="36"/>
      <c r="N59" s="36"/>
      <c r="O59" s="36"/>
      <c r="P59" s="36"/>
      <c r="Q59" s="36"/>
    </row>
    <row r="60" spans="1:17" x14ac:dyDescent="0.2">
      <c r="A60" s="252">
        <v>25</v>
      </c>
      <c r="B60" s="235" t="s">
        <v>53</v>
      </c>
      <c r="C60" s="58"/>
      <c r="D60" s="59"/>
      <c r="E60" s="60"/>
      <c r="F60" s="36"/>
      <c r="G60" s="36"/>
      <c r="H60" s="36"/>
      <c r="I60" s="36"/>
      <c r="J60" s="36"/>
      <c r="K60" s="36"/>
      <c r="L60" s="36"/>
      <c r="M60" s="36"/>
      <c r="N60" s="36"/>
      <c r="O60" s="36"/>
      <c r="P60" s="36"/>
      <c r="Q60" s="36"/>
    </row>
    <row r="61" spans="1:17" x14ac:dyDescent="0.2">
      <c r="A61" s="252"/>
      <c r="B61" s="236" t="s">
        <v>163</v>
      </c>
      <c r="C61" s="36" t="e">
        <f>ABS(C71)*C72*C73</f>
        <v>#DIV/0!</v>
      </c>
      <c r="D61" s="61" t="s">
        <v>135</v>
      </c>
      <c r="E61" s="55"/>
      <c r="F61" s="62"/>
      <c r="G61" s="36"/>
      <c r="H61" s="36"/>
      <c r="I61" s="36"/>
      <c r="J61" s="36"/>
      <c r="K61" s="36"/>
      <c r="L61" s="36"/>
      <c r="M61" s="36"/>
      <c r="N61" s="36"/>
      <c r="O61" s="36"/>
      <c r="P61" s="36"/>
      <c r="Q61" s="36"/>
    </row>
    <row r="62" spans="1:17" x14ac:dyDescent="0.2">
      <c r="A62" s="26"/>
      <c r="B62" s="63"/>
      <c r="C62" s="36"/>
      <c r="D62" s="36"/>
      <c r="E62" s="55"/>
      <c r="F62" s="36"/>
      <c r="G62" s="36"/>
      <c r="H62" s="36"/>
      <c r="I62" s="36"/>
      <c r="J62" s="36"/>
      <c r="K62" s="36"/>
      <c r="L62" s="36"/>
      <c r="M62" s="36"/>
      <c r="N62" s="36"/>
      <c r="O62" s="36"/>
      <c r="P62" s="36"/>
      <c r="Q62" s="36"/>
    </row>
    <row r="63" spans="1:17" x14ac:dyDescent="0.2">
      <c r="A63" s="26"/>
      <c r="B63" s="64" t="s">
        <v>52</v>
      </c>
      <c r="C63" s="36"/>
      <c r="D63" s="36"/>
      <c r="E63" s="55"/>
      <c r="F63" s="36"/>
      <c r="G63" s="36"/>
      <c r="H63" s="36"/>
      <c r="I63" s="36"/>
      <c r="J63" s="36"/>
      <c r="K63" s="36"/>
      <c r="L63" s="36"/>
      <c r="M63" s="36"/>
      <c r="N63" s="36"/>
      <c r="O63" s="36"/>
      <c r="P63" s="36"/>
      <c r="Q63" s="36"/>
    </row>
    <row r="64" spans="1:17" x14ac:dyDescent="0.2">
      <c r="A64" s="26"/>
      <c r="B64" s="65" t="s">
        <v>46</v>
      </c>
      <c r="C64" s="66" t="e">
        <f>O36/12</f>
        <v>#DIV/0!</v>
      </c>
      <c r="D64" s="61" t="s">
        <v>72</v>
      </c>
      <c r="E64" s="55"/>
      <c r="F64" s="66"/>
      <c r="G64" s="36"/>
      <c r="H64" s="36"/>
      <c r="I64" s="36"/>
      <c r="J64" s="36"/>
      <c r="K64" s="36"/>
      <c r="L64" s="36"/>
      <c r="M64" s="36"/>
      <c r="N64" s="36"/>
      <c r="O64" s="36"/>
      <c r="P64" s="36"/>
      <c r="Q64" s="36"/>
    </row>
    <row r="65" spans="1:17" x14ac:dyDescent="0.2">
      <c r="A65" s="26"/>
      <c r="B65" s="65" t="s">
        <v>47</v>
      </c>
      <c r="C65" s="66" t="e">
        <f>O54/12</f>
        <v>#DIV/0!</v>
      </c>
      <c r="D65" s="61" t="s">
        <v>72</v>
      </c>
      <c r="E65" s="55"/>
      <c r="F65" s="66"/>
      <c r="G65" s="36"/>
      <c r="H65" s="36"/>
      <c r="I65" s="36"/>
      <c r="J65" s="36"/>
      <c r="K65" s="36"/>
      <c r="L65" s="36"/>
      <c r="M65" s="36"/>
      <c r="N65" s="36"/>
      <c r="O65" s="36"/>
      <c r="P65" s="36"/>
      <c r="Q65" s="36"/>
    </row>
    <row r="66" spans="1:17" x14ac:dyDescent="0.2">
      <c r="A66" s="26"/>
      <c r="B66" s="67" t="s">
        <v>143</v>
      </c>
      <c r="C66" s="66" t="e">
        <f>O58/O56</f>
        <v>#DIV/0!</v>
      </c>
      <c r="D66" s="68"/>
      <c r="E66" s="55"/>
      <c r="F66" s="66"/>
      <c r="G66" s="36"/>
      <c r="H66" s="36"/>
      <c r="I66" s="36"/>
      <c r="J66" s="36"/>
      <c r="K66" s="36"/>
      <c r="L66" s="36"/>
      <c r="M66" s="36"/>
      <c r="N66" s="36"/>
      <c r="O66" s="36"/>
      <c r="P66" s="36"/>
      <c r="Q66" s="36"/>
    </row>
    <row r="67" spans="1:17" x14ac:dyDescent="0.2">
      <c r="A67" s="26"/>
      <c r="B67" s="65" t="s">
        <v>48</v>
      </c>
      <c r="C67" s="66">
        <f>O56</f>
        <v>0</v>
      </c>
      <c r="D67" s="61" t="s">
        <v>135</v>
      </c>
      <c r="E67" s="55"/>
      <c r="F67" s="66"/>
      <c r="G67" s="36"/>
      <c r="H67" s="36"/>
      <c r="I67" s="36"/>
      <c r="J67" s="36"/>
      <c r="K67" s="36"/>
      <c r="L67" s="36"/>
      <c r="M67" s="36"/>
      <c r="N67" s="36"/>
      <c r="O67" s="36"/>
      <c r="P67" s="36"/>
      <c r="Q67" s="36"/>
    </row>
    <row r="68" spans="1:17" x14ac:dyDescent="0.2">
      <c r="A68" s="26"/>
      <c r="B68" s="65" t="s">
        <v>49</v>
      </c>
      <c r="C68" s="119"/>
      <c r="D68" s="68"/>
      <c r="E68" s="55"/>
      <c r="F68" s="69"/>
      <c r="G68" s="36"/>
      <c r="H68" s="36"/>
      <c r="I68" s="36"/>
      <c r="J68" s="36"/>
      <c r="K68" s="36"/>
      <c r="L68" s="36"/>
      <c r="M68" s="36"/>
      <c r="N68" s="36"/>
      <c r="O68" s="36"/>
      <c r="P68" s="36"/>
      <c r="Q68" s="36"/>
    </row>
    <row r="69" spans="1:17" x14ac:dyDescent="0.2">
      <c r="A69" s="26"/>
      <c r="B69" s="65" t="s">
        <v>51</v>
      </c>
      <c r="C69" s="119"/>
      <c r="D69" s="68"/>
      <c r="E69" s="55"/>
      <c r="F69" s="69"/>
      <c r="G69" s="36"/>
      <c r="H69" s="36"/>
      <c r="I69" s="36"/>
      <c r="J69" s="36"/>
      <c r="K69" s="36"/>
      <c r="L69" s="36"/>
      <c r="M69" s="36"/>
      <c r="N69" s="36"/>
      <c r="O69" s="36"/>
      <c r="P69" s="36"/>
      <c r="Q69" s="36"/>
    </row>
    <row r="70" spans="1:17" x14ac:dyDescent="0.2">
      <c r="A70" s="26"/>
      <c r="B70" s="65"/>
      <c r="C70" s="66"/>
      <c r="D70" s="68"/>
      <c r="E70" s="55"/>
      <c r="F70" s="66"/>
      <c r="G70" s="36"/>
      <c r="H70" s="36"/>
      <c r="I70" s="36"/>
      <c r="J70" s="36"/>
      <c r="K70" s="36"/>
      <c r="L70" s="36"/>
      <c r="M70" s="36"/>
      <c r="N70" s="36"/>
      <c r="O70" s="36"/>
      <c r="P70" s="36"/>
      <c r="Q70" s="36"/>
    </row>
    <row r="71" spans="1:17" x14ac:dyDescent="0.2">
      <c r="A71" s="26"/>
      <c r="B71" s="65" t="s">
        <v>144</v>
      </c>
      <c r="C71" s="66" t="e">
        <f>(C64-(C65*C66))</f>
        <v>#DIV/0!</v>
      </c>
      <c r="D71" s="61" t="s">
        <v>72</v>
      </c>
      <c r="E71" s="55"/>
      <c r="F71" s="66"/>
      <c r="G71" s="36"/>
      <c r="H71" s="36"/>
      <c r="I71" s="36"/>
      <c r="J71" s="36"/>
      <c r="K71" s="36"/>
      <c r="L71" s="36"/>
      <c r="M71" s="36"/>
      <c r="N71" s="36"/>
      <c r="O71" s="36"/>
      <c r="P71" s="36"/>
      <c r="Q71" s="36"/>
    </row>
    <row r="72" spans="1:17" x14ac:dyDescent="0.2">
      <c r="A72" s="26"/>
      <c r="B72" s="65" t="s">
        <v>54</v>
      </c>
      <c r="C72" s="66">
        <f>C67</f>
        <v>0</v>
      </c>
      <c r="D72" s="61" t="s">
        <v>135</v>
      </c>
      <c r="E72" s="55"/>
      <c r="F72" s="70"/>
      <c r="G72" s="36"/>
      <c r="H72" s="36"/>
      <c r="I72" s="36"/>
      <c r="J72" s="36"/>
      <c r="K72" s="36"/>
      <c r="L72" s="36"/>
      <c r="M72" s="36"/>
      <c r="N72" s="36"/>
      <c r="O72" s="36"/>
      <c r="P72" s="36"/>
      <c r="Q72" s="36"/>
    </row>
    <row r="73" spans="1:17" x14ac:dyDescent="0.2">
      <c r="A73" s="26"/>
      <c r="B73" s="65" t="s">
        <v>55</v>
      </c>
      <c r="C73" s="71">
        <f>(C69/100)/(1+(C68/100))</f>
        <v>0</v>
      </c>
      <c r="D73" s="61"/>
      <c r="E73" s="55"/>
      <c r="F73" s="71"/>
      <c r="G73" s="36"/>
      <c r="H73" s="36"/>
      <c r="I73" s="36"/>
      <c r="J73" s="36"/>
      <c r="K73" s="36"/>
      <c r="L73" s="36"/>
      <c r="M73" s="36"/>
      <c r="N73" s="36"/>
      <c r="O73" s="36"/>
      <c r="P73" s="36"/>
      <c r="Q73" s="36"/>
    </row>
    <row r="74" spans="1:17" x14ac:dyDescent="0.2">
      <c r="A74" s="26"/>
      <c r="B74" s="72"/>
      <c r="C74" s="73"/>
      <c r="D74" s="74"/>
      <c r="E74" s="75"/>
      <c r="F74" s="36"/>
      <c r="G74" s="36"/>
      <c r="H74" s="36"/>
      <c r="I74" s="36"/>
      <c r="J74" s="36"/>
      <c r="K74" s="36"/>
      <c r="L74" s="36"/>
      <c r="M74" s="36"/>
      <c r="N74" s="36"/>
      <c r="O74" s="36"/>
      <c r="P74" s="36"/>
      <c r="Q74" s="36"/>
    </row>
    <row r="75" spans="1:17" x14ac:dyDescent="0.2">
      <c r="A75" s="26"/>
      <c r="B75" s="76"/>
      <c r="C75" s="77"/>
      <c r="D75" s="78"/>
      <c r="E75" s="36"/>
      <c r="F75" s="36"/>
      <c r="G75" s="36"/>
      <c r="H75" s="36"/>
      <c r="I75" s="36"/>
      <c r="J75" s="36"/>
      <c r="K75" s="36"/>
      <c r="L75" s="36"/>
      <c r="M75" s="36"/>
      <c r="N75" s="36"/>
      <c r="O75" s="36"/>
      <c r="P75" s="36"/>
      <c r="Q75" s="36"/>
    </row>
    <row r="76" spans="1:17" x14ac:dyDescent="0.2">
      <c r="B76" s="80"/>
      <c r="C76" s="81"/>
      <c r="D76" s="82"/>
      <c r="P76" s="36"/>
      <c r="Q76" s="36"/>
    </row>
    <row r="77" spans="1:17" x14ac:dyDescent="0.2">
      <c r="B77" s="80"/>
      <c r="C77" s="83"/>
      <c r="D77" s="82"/>
    </row>
    <row r="78" spans="1:17" x14ac:dyDescent="0.2">
      <c r="B78" s="80"/>
      <c r="C78" s="84"/>
      <c r="D78" s="82"/>
    </row>
  </sheetData>
  <mergeCells count="2">
    <mergeCell ref="A60:A61"/>
    <mergeCell ref="A6:A7"/>
  </mergeCells>
  <pageMargins left="0.11" right="0.61" top="0.27" bottom="0.25" header="0" footer="0"/>
  <pageSetup paperSize="7" scale="60"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CD391-9D38-4A3E-8F11-6265477733D8}">
  <dimension ref="A1:R78"/>
  <sheetViews>
    <sheetView topLeftCell="A10" zoomScaleNormal="100" workbookViewId="0">
      <selection activeCell="B25" sqref="B25:B27"/>
    </sheetView>
  </sheetViews>
  <sheetFormatPr baseColWidth="10" defaultColWidth="11.42578125" defaultRowHeight="15" x14ac:dyDescent="0.2"/>
  <cols>
    <col min="1" max="1" width="11.140625" style="79" customWidth="1"/>
    <col min="2" max="2" width="58.85546875" style="37" customWidth="1"/>
    <col min="3" max="3" width="9.5703125" style="37" bestFit="1" customWidth="1"/>
    <col min="4" max="4" width="10.5703125" style="37" bestFit="1" customWidth="1"/>
    <col min="5" max="5" width="10.5703125" style="37" customWidth="1"/>
    <col min="6" max="6" width="10.5703125" style="37" bestFit="1" customWidth="1"/>
    <col min="7" max="7" width="11.5703125" style="37" bestFit="1" customWidth="1"/>
    <col min="8" max="8" width="12.5703125" style="37" bestFit="1" customWidth="1"/>
    <col min="9" max="9" width="9.42578125" style="37" customWidth="1"/>
    <col min="10" max="12" width="9.42578125" style="37" bestFit="1" customWidth="1"/>
    <col min="13" max="13" width="13.5703125" style="37" bestFit="1" customWidth="1"/>
    <col min="14" max="14" width="16.42578125" style="37" bestFit="1" customWidth="1"/>
    <col min="15" max="17" width="11" style="37" customWidth="1"/>
    <col min="18" max="16384" width="11.42578125" style="37"/>
  </cols>
  <sheetData>
    <row r="1" spans="1:18" ht="15.75" x14ac:dyDescent="0.2">
      <c r="A1" s="26"/>
      <c r="B1" s="108" t="s">
        <v>182</v>
      </c>
      <c r="C1" s="36"/>
      <c r="D1" s="36"/>
      <c r="E1" s="36"/>
      <c r="F1" s="36"/>
      <c r="G1" s="36"/>
      <c r="H1" s="36"/>
      <c r="I1" s="36"/>
      <c r="J1" s="36"/>
      <c r="K1" s="36"/>
      <c r="L1" s="36"/>
      <c r="M1" s="36"/>
      <c r="N1" s="36"/>
      <c r="O1" s="36"/>
      <c r="P1" s="36"/>
      <c r="Q1" s="36"/>
    </row>
    <row r="2" spans="1:18" ht="15.75" x14ac:dyDescent="0.2">
      <c r="A2" s="26"/>
      <c r="B2" s="108" t="s">
        <v>136</v>
      </c>
      <c r="C2" s="36"/>
      <c r="D2" s="36"/>
      <c r="E2" s="36"/>
      <c r="F2" s="36"/>
      <c r="G2" s="36"/>
      <c r="H2" s="36"/>
      <c r="I2" s="36"/>
      <c r="J2" s="36"/>
      <c r="K2" s="36"/>
      <c r="L2" s="36"/>
      <c r="M2" s="36"/>
      <c r="N2" s="36"/>
      <c r="O2" s="36"/>
      <c r="P2" s="36"/>
      <c r="Q2" s="36"/>
    </row>
    <row r="3" spans="1:18" x14ac:dyDescent="0.2">
      <c r="A3" s="26"/>
      <c r="B3" s="38" t="s">
        <v>141</v>
      </c>
      <c r="C3" s="36"/>
      <c r="D3" s="36"/>
      <c r="E3" s="36"/>
      <c r="F3" s="36"/>
      <c r="G3" s="36"/>
      <c r="H3" s="36"/>
      <c r="I3" s="36"/>
      <c r="J3" s="36"/>
      <c r="K3" s="36"/>
      <c r="L3" s="36"/>
      <c r="M3" s="36"/>
      <c r="N3" s="36"/>
      <c r="O3" s="36"/>
      <c r="P3" s="36"/>
      <c r="Q3" s="36"/>
    </row>
    <row r="4" spans="1:18" x14ac:dyDescent="0.25">
      <c r="A4" s="26"/>
      <c r="B4" s="4" t="s">
        <v>142</v>
      </c>
      <c r="C4" s="36"/>
      <c r="D4" s="36"/>
      <c r="E4" s="36"/>
      <c r="F4" s="36"/>
      <c r="G4" s="36"/>
      <c r="H4" s="36"/>
      <c r="I4" s="36"/>
      <c r="J4" s="36"/>
      <c r="K4" s="36"/>
      <c r="L4" s="36"/>
      <c r="M4" s="36"/>
      <c r="N4" s="36"/>
      <c r="O4" s="36"/>
      <c r="P4" s="36"/>
      <c r="Q4" s="36"/>
    </row>
    <row r="5" spans="1:18" ht="15.75" thickBot="1" x14ac:dyDescent="0.25">
      <c r="A5" s="26"/>
      <c r="B5" s="35" t="s">
        <v>119</v>
      </c>
      <c r="C5" s="36"/>
      <c r="D5" s="36"/>
      <c r="E5" s="36"/>
      <c r="F5" s="36"/>
      <c r="G5" s="36"/>
      <c r="H5" s="36"/>
      <c r="I5" s="36"/>
      <c r="J5" s="36"/>
      <c r="K5" s="36"/>
      <c r="L5" s="36"/>
      <c r="M5" s="36"/>
      <c r="N5" s="36"/>
      <c r="O5" s="36"/>
      <c r="P5" s="36"/>
      <c r="Q5" s="36"/>
      <c r="R5" s="39"/>
    </row>
    <row r="6" spans="1:18" x14ac:dyDescent="0.2">
      <c r="A6" s="248" t="s">
        <v>186</v>
      </c>
      <c r="B6" s="99"/>
      <c r="C6" s="100"/>
      <c r="D6" s="100"/>
      <c r="E6" s="100"/>
      <c r="F6" s="100"/>
      <c r="G6" s="100"/>
      <c r="H6" s="100"/>
      <c r="I6" s="100"/>
      <c r="J6" s="100"/>
      <c r="K6" s="100"/>
      <c r="L6" s="100"/>
      <c r="M6" s="100"/>
      <c r="N6" s="101" t="s">
        <v>17</v>
      </c>
      <c r="O6" s="102"/>
      <c r="P6" s="220"/>
      <c r="Q6" s="102"/>
      <c r="R6" s="39"/>
    </row>
    <row r="7" spans="1:18" x14ac:dyDescent="0.2">
      <c r="A7" s="253"/>
      <c r="B7" s="104"/>
      <c r="C7" s="105" t="s">
        <v>6</v>
      </c>
      <c r="D7" s="105" t="s">
        <v>7</v>
      </c>
      <c r="E7" s="105" t="s">
        <v>8</v>
      </c>
      <c r="F7" s="105" t="s">
        <v>9</v>
      </c>
      <c r="G7" s="105" t="s">
        <v>10</v>
      </c>
      <c r="H7" s="105" t="s">
        <v>11</v>
      </c>
      <c r="I7" s="105" t="s">
        <v>12</v>
      </c>
      <c r="J7" s="105" t="s">
        <v>13</v>
      </c>
      <c r="K7" s="105" t="s">
        <v>14</v>
      </c>
      <c r="L7" s="105" t="s">
        <v>15</v>
      </c>
      <c r="M7" s="105" t="s">
        <v>16</v>
      </c>
      <c r="N7" s="105" t="s">
        <v>18</v>
      </c>
      <c r="O7" s="106" t="s">
        <v>2</v>
      </c>
      <c r="P7" s="221" t="s">
        <v>120</v>
      </c>
      <c r="Q7" s="106" t="s">
        <v>130</v>
      </c>
      <c r="R7" s="39"/>
    </row>
    <row r="8" spans="1:18" x14ac:dyDescent="0.2">
      <c r="A8" s="238"/>
      <c r="B8" s="223"/>
      <c r="C8" s="28"/>
      <c r="D8" s="28"/>
      <c r="E8" s="28"/>
      <c r="F8" s="28"/>
      <c r="G8" s="28"/>
      <c r="H8" s="28"/>
      <c r="I8" s="28"/>
      <c r="J8" s="28"/>
      <c r="K8" s="28"/>
      <c r="L8" s="28"/>
      <c r="M8" s="28"/>
      <c r="N8" s="28"/>
      <c r="O8" s="40"/>
      <c r="P8" s="41"/>
      <c r="Q8" s="40"/>
      <c r="R8" s="39"/>
    </row>
    <row r="9" spans="1:18" x14ac:dyDescent="0.2">
      <c r="A9" s="237"/>
      <c r="B9" s="224" t="s">
        <v>28</v>
      </c>
      <c r="C9" s="28"/>
      <c r="D9" s="28"/>
      <c r="E9" s="28"/>
      <c r="F9" s="28"/>
      <c r="G9" s="28"/>
      <c r="H9" s="28"/>
      <c r="I9" s="28"/>
      <c r="J9" s="28"/>
      <c r="K9" s="28"/>
      <c r="L9" s="28"/>
      <c r="M9" s="28"/>
      <c r="N9" s="28"/>
      <c r="O9" s="40"/>
      <c r="P9" s="41"/>
      <c r="Q9" s="40"/>
      <c r="R9" s="39"/>
    </row>
    <row r="10" spans="1:18" x14ac:dyDescent="0.2">
      <c r="A10" s="237">
        <v>29</v>
      </c>
      <c r="B10" s="225" t="s">
        <v>1</v>
      </c>
      <c r="C10" s="42">
        <f>SUM(C11:C15)</f>
        <v>0</v>
      </c>
      <c r="D10" s="42">
        <f t="shared" ref="D10:P10" si="0">SUM(D11:D15)</f>
        <v>0</v>
      </c>
      <c r="E10" s="42">
        <f t="shared" si="0"/>
        <v>0</v>
      </c>
      <c r="F10" s="42">
        <f t="shared" si="0"/>
        <v>0</v>
      </c>
      <c r="G10" s="42">
        <f t="shared" si="0"/>
        <v>0</v>
      </c>
      <c r="H10" s="42">
        <f t="shared" si="0"/>
        <v>0</v>
      </c>
      <c r="I10" s="42">
        <f t="shared" si="0"/>
        <v>0</v>
      </c>
      <c r="J10" s="42">
        <f t="shared" si="0"/>
        <v>0</v>
      </c>
      <c r="K10" s="42">
        <f t="shared" si="0"/>
        <v>0</v>
      </c>
      <c r="L10" s="42">
        <f t="shared" si="0"/>
        <v>0</v>
      </c>
      <c r="M10" s="42">
        <f t="shared" si="0"/>
        <v>0</v>
      </c>
      <c r="N10" s="42">
        <f t="shared" si="0"/>
        <v>0</v>
      </c>
      <c r="O10" s="12">
        <f>SUM(O11:O15)</f>
        <v>0</v>
      </c>
      <c r="P10" s="43">
        <f t="shared" si="0"/>
        <v>0</v>
      </c>
      <c r="Q10" s="12">
        <f>O10+P10</f>
        <v>0</v>
      </c>
      <c r="R10" s="39"/>
    </row>
    <row r="11" spans="1:18" x14ac:dyDescent="0.2">
      <c r="A11" s="237">
        <v>30</v>
      </c>
      <c r="B11" s="226" t="s">
        <v>122</v>
      </c>
      <c r="C11" s="28"/>
      <c r="D11" s="28"/>
      <c r="E11" s="28"/>
      <c r="F11" s="28"/>
      <c r="G11" s="28"/>
      <c r="H11" s="28"/>
      <c r="I11" s="28"/>
      <c r="J11" s="28"/>
      <c r="K11" s="28"/>
      <c r="L11" s="28"/>
      <c r="M11" s="28"/>
      <c r="N11" s="28"/>
      <c r="O11" s="12">
        <f t="shared" ref="O11:O15" si="1">SUM(C11:N11)</f>
        <v>0</v>
      </c>
      <c r="P11" s="44"/>
      <c r="Q11" s="12">
        <f t="shared" ref="Q11:Q30" si="2">O11+P11</f>
        <v>0</v>
      </c>
      <c r="R11" s="39"/>
    </row>
    <row r="12" spans="1:18" ht="30" x14ac:dyDescent="0.2">
      <c r="A12" s="237">
        <v>31</v>
      </c>
      <c r="B12" s="226" t="s">
        <v>123</v>
      </c>
      <c r="C12" s="28"/>
      <c r="D12" s="28"/>
      <c r="E12" s="28"/>
      <c r="F12" s="28"/>
      <c r="G12" s="28"/>
      <c r="H12" s="28"/>
      <c r="I12" s="28"/>
      <c r="J12" s="28"/>
      <c r="K12" s="28"/>
      <c r="L12" s="28"/>
      <c r="M12" s="28"/>
      <c r="N12" s="28"/>
      <c r="O12" s="12">
        <f t="shared" si="1"/>
        <v>0</v>
      </c>
      <c r="P12" s="44"/>
      <c r="Q12" s="12">
        <f t="shared" si="2"/>
        <v>0</v>
      </c>
      <c r="R12" s="39"/>
    </row>
    <row r="13" spans="1:18" ht="30" x14ac:dyDescent="0.2">
      <c r="A13" s="237">
        <v>32</v>
      </c>
      <c r="B13" s="226" t="s">
        <v>124</v>
      </c>
      <c r="C13" s="28"/>
      <c r="D13" s="28"/>
      <c r="E13" s="28"/>
      <c r="F13" s="28"/>
      <c r="G13" s="28"/>
      <c r="H13" s="28"/>
      <c r="I13" s="28"/>
      <c r="J13" s="28"/>
      <c r="K13" s="28"/>
      <c r="L13" s="28"/>
      <c r="M13" s="28"/>
      <c r="N13" s="28"/>
      <c r="O13" s="12">
        <f t="shared" si="1"/>
        <v>0</v>
      </c>
      <c r="P13" s="44"/>
      <c r="Q13" s="12">
        <f t="shared" si="2"/>
        <v>0</v>
      </c>
      <c r="R13" s="39"/>
    </row>
    <row r="14" spans="1:18" x14ac:dyDescent="0.2">
      <c r="A14" s="237">
        <v>33</v>
      </c>
      <c r="B14" s="226" t="s">
        <v>125</v>
      </c>
      <c r="C14" s="28"/>
      <c r="D14" s="28"/>
      <c r="E14" s="28"/>
      <c r="F14" s="28"/>
      <c r="G14" s="28"/>
      <c r="H14" s="28"/>
      <c r="I14" s="28"/>
      <c r="J14" s="28"/>
      <c r="K14" s="28"/>
      <c r="L14" s="28"/>
      <c r="M14" s="28"/>
      <c r="N14" s="28"/>
      <c r="O14" s="12">
        <f t="shared" si="1"/>
        <v>0</v>
      </c>
      <c r="P14" s="44"/>
      <c r="Q14" s="12">
        <f t="shared" si="2"/>
        <v>0</v>
      </c>
      <c r="R14" s="39"/>
    </row>
    <row r="15" spans="1:18" x14ac:dyDescent="0.2">
      <c r="A15" s="237">
        <v>34</v>
      </c>
      <c r="B15" s="226" t="s">
        <v>126</v>
      </c>
      <c r="C15" s="28"/>
      <c r="D15" s="28"/>
      <c r="E15" s="28"/>
      <c r="F15" s="28"/>
      <c r="G15" s="28"/>
      <c r="H15" s="28"/>
      <c r="I15" s="28"/>
      <c r="J15" s="28"/>
      <c r="K15" s="28"/>
      <c r="L15" s="28"/>
      <c r="M15" s="28"/>
      <c r="N15" s="28"/>
      <c r="O15" s="12">
        <f t="shared" si="1"/>
        <v>0</v>
      </c>
      <c r="P15" s="44"/>
      <c r="Q15" s="12">
        <f t="shared" si="2"/>
        <v>0</v>
      </c>
      <c r="R15" s="39"/>
    </row>
    <row r="16" spans="1:18" x14ac:dyDescent="0.2">
      <c r="A16" s="237">
        <v>1</v>
      </c>
      <c r="B16" s="227" t="s">
        <v>19</v>
      </c>
      <c r="C16" s="45">
        <f>SUM(C17:C23)</f>
        <v>0</v>
      </c>
      <c r="D16" s="45">
        <f t="shared" ref="D16:P16" si="3">SUM(D17:D23)</f>
        <v>0</v>
      </c>
      <c r="E16" s="45">
        <f t="shared" si="3"/>
        <v>0</v>
      </c>
      <c r="F16" s="45">
        <f t="shared" si="3"/>
        <v>0</v>
      </c>
      <c r="G16" s="45">
        <f t="shared" si="3"/>
        <v>0</v>
      </c>
      <c r="H16" s="45">
        <f t="shared" si="3"/>
        <v>0</v>
      </c>
      <c r="I16" s="45">
        <f t="shared" si="3"/>
        <v>0</v>
      </c>
      <c r="J16" s="45">
        <f t="shared" si="3"/>
        <v>0</v>
      </c>
      <c r="K16" s="45">
        <f t="shared" si="3"/>
        <v>0</v>
      </c>
      <c r="L16" s="45">
        <f t="shared" si="3"/>
        <v>0</v>
      </c>
      <c r="M16" s="45">
        <f t="shared" si="3"/>
        <v>0</v>
      </c>
      <c r="N16" s="45">
        <f t="shared" si="3"/>
        <v>0</v>
      </c>
      <c r="O16" s="12">
        <f t="shared" si="3"/>
        <v>0</v>
      </c>
      <c r="P16" s="44">
        <f t="shared" si="3"/>
        <v>0</v>
      </c>
      <c r="Q16" s="12">
        <f t="shared" si="2"/>
        <v>0</v>
      </c>
      <c r="R16" s="39"/>
    </row>
    <row r="17" spans="1:18" x14ac:dyDescent="0.2">
      <c r="A17" s="237">
        <v>2</v>
      </c>
      <c r="B17" s="226" t="s">
        <v>58</v>
      </c>
      <c r="C17" s="45"/>
      <c r="D17" s="45"/>
      <c r="E17" s="45"/>
      <c r="F17" s="45"/>
      <c r="G17" s="45"/>
      <c r="H17" s="45"/>
      <c r="I17" s="45"/>
      <c r="J17" s="45"/>
      <c r="K17" s="45"/>
      <c r="L17" s="45"/>
      <c r="M17" s="45"/>
      <c r="N17" s="45"/>
      <c r="O17" s="12">
        <f t="shared" ref="O17:O30" si="4">SUM(C17:N17)</f>
        <v>0</v>
      </c>
      <c r="P17" s="44"/>
      <c r="Q17" s="12">
        <f t="shared" si="2"/>
        <v>0</v>
      </c>
      <c r="R17" s="39"/>
    </row>
    <row r="18" spans="1:18" x14ac:dyDescent="0.2">
      <c r="A18" s="237">
        <v>3</v>
      </c>
      <c r="B18" s="226" t="s">
        <v>59</v>
      </c>
      <c r="C18" s="45"/>
      <c r="D18" s="45"/>
      <c r="E18" s="45"/>
      <c r="F18" s="45"/>
      <c r="G18" s="45"/>
      <c r="H18" s="45"/>
      <c r="I18" s="45"/>
      <c r="J18" s="45"/>
      <c r="K18" s="45"/>
      <c r="L18" s="45"/>
      <c r="M18" s="45"/>
      <c r="N18" s="45"/>
      <c r="O18" s="12">
        <f t="shared" si="4"/>
        <v>0</v>
      </c>
      <c r="P18" s="44"/>
      <c r="Q18" s="12">
        <f t="shared" si="2"/>
        <v>0</v>
      </c>
      <c r="R18" s="39"/>
    </row>
    <row r="19" spans="1:18" x14ac:dyDescent="0.2">
      <c r="A19" s="237">
        <v>4</v>
      </c>
      <c r="B19" s="226" t="s">
        <v>60</v>
      </c>
      <c r="C19" s="45"/>
      <c r="D19" s="45"/>
      <c r="E19" s="45"/>
      <c r="F19" s="45"/>
      <c r="G19" s="45"/>
      <c r="H19" s="45"/>
      <c r="I19" s="45"/>
      <c r="J19" s="45"/>
      <c r="K19" s="45"/>
      <c r="L19" s="45"/>
      <c r="M19" s="45"/>
      <c r="N19" s="45"/>
      <c r="O19" s="12">
        <f t="shared" si="4"/>
        <v>0</v>
      </c>
      <c r="P19" s="44"/>
      <c r="Q19" s="12">
        <f t="shared" si="2"/>
        <v>0</v>
      </c>
      <c r="R19" s="39"/>
    </row>
    <row r="20" spans="1:18" x14ac:dyDescent="0.2">
      <c r="A20" s="237">
        <v>5</v>
      </c>
      <c r="B20" s="226" t="s">
        <v>61</v>
      </c>
      <c r="C20" s="45"/>
      <c r="D20" s="45"/>
      <c r="E20" s="45"/>
      <c r="F20" s="45"/>
      <c r="G20" s="45"/>
      <c r="H20" s="45"/>
      <c r="I20" s="45"/>
      <c r="J20" s="45"/>
      <c r="K20" s="45"/>
      <c r="L20" s="45"/>
      <c r="M20" s="45"/>
      <c r="N20" s="45"/>
      <c r="O20" s="12">
        <f t="shared" si="4"/>
        <v>0</v>
      </c>
      <c r="P20" s="44"/>
      <c r="Q20" s="12">
        <f t="shared" si="2"/>
        <v>0</v>
      </c>
      <c r="R20" s="39"/>
    </row>
    <row r="21" spans="1:18" x14ac:dyDescent="0.2">
      <c r="A21" s="237">
        <v>6</v>
      </c>
      <c r="B21" s="226" t="s">
        <v>27</v>
      </c>
      <c r="C21" s="45"/>
      <c r="D21" s="45"/>
      <c r="E21" s="45"/>
      <c r="F21" s="45"/>
      <c r="G21" s="45"/>
      <c r="H21" s="45"/>
      <c r="I21" s="45"/>
      <c r="J21" s="45"/>
      <c r="K21" s="45"/>
      <c r="L21" s="45"/>
      <c r="M21" s="45"/>
      <c r="N21" s="45"/>
      <c r="O21" s="12">
        <f t="shared" si="4"/>
        <v>0</v>
      </c>
      <c r="P21" s="44"/>
      <c r="Q21" s="12">
        <f t="shared" si="2"/>
        <v>0</v>
      </c>
      <c r="R21" s="39"/>
    </row>
    <row r="22" spans="1:18" x14ac:dyDescent="0.2">
      <c r="A22" s="237">
        <v>7</v>
      </c>
      <c r="B22" s="226" t="s">
        <v>62</v>
      </c>
      <c r="C22" s="45"/>
      <c r="D22" s="45"/>
      <c r="E22" s="45"/>
      <c r="F22" s="45"/>
      <c r="G22" s="45"/>
      <c r="H22" s="45"/>
      <c r="I22" s="45"/>
      <c r="J22" s="45"/>
      <c r="K22" s="45"/>
      <c r="L22" s="45"/>
      <c r="M22" s="45"/>
      <c r="N22" s="45"/>
      <c r="O22" s="12">
        <f t="shared" si="4"/>
        <v>0</v>
      </c>
      <c r="P22" s="44"/>
      <c r="Q22" s="12">
        <f t="shared" si="2"/>
        <v>0</v>
      </c>
      <c r="R22" s="39"/>
    </row>
    <row r="23" spans="1:18" x14ac:dyDescent="0.2">
      <c r="A23" s="237">
        <v>35</v>
      </c>
      <c r="B23" s="226" t="s">
        <v>127</v>
      </c>
      <c r="C23" s="45"/>
      <c r="D23" s="45"/>
      <c r="E23" s="45"/>
      <c r="F23" s="45"/>
      <c r="G23" s="45"/>
      <c r="H23" s="45"/>
      <c r="I23" s="45"/>
      <c r="J23" s="45"/>
      <c r="K23" s="45"/>
      <c r="L23" s="45"/>
      <c r="M23" s="45"/>
      <c r="N23" s="45"/>
      <c r="O23" s="12">
        <f t="shared" si="4"/>
        <v>0</v>
      </c>
      <c r="P23" s="44"/>
      <c r="Q23" s="12">
        <f t="shared" si="2"/>
        <v>0</v>
      </c>
      <c r="R23" s="39"/>
    </row>
    <row r="24" spans="1:18" x14ac:dyDescent="0.2">
      <c r="A24" s="237">
        <v>8</v>
      </c>
      <c r="B24" s="227" t="s">
        <v>5</v>
      </c>
      <c r="C24" s="45">
        <f>SUM(C25:C29)</f>
        <v>0</v>
      </c>
      <c r="D24" s="45">
        <f t="shared" ref="D24:P24" si="5">SUM(D25:D29)</f>
        <v>0</v>
      </c>
      <c r="E24" s="45">
        <f t="shared" si="5"/>
        <v>0</v>
      </c>
      <c r="F24" s="45">
        <f t="shared" si="5"/>
        <v>0</v>
      </c>
      <c r="G24" s="45">
        <f t="shared" si="5"/>
        <v>0</v>
      </c>
      <c r="H24" s="45">
        <f t="shared" si="5"/>
        <v>0</v>
      </c>
      <c r="I24" s="45">
        <f t="shared" si="5"/>
        <v>0</v>
      </c>
      <c r="J24" s="45">
        <f t="shared" si="5"/>
        <v>0</v>
      </c>
      <c r="K24" s="45">
        <f t="shared" si="5"/>
        <v>0</v>
      </c>
      <c r="L24" s="45">
        <f t="shared" si="5"/>
        <v>0</v>
      </c>
      <c r="M24" s="45">
        <f t="shared" si="5"/>
        <v>0</v>
      </c>
      <c r="N24" s="45">
        <f>SUM(N25:N29)</f>
        <v>0</v>
      </c>
      <c r="O24" s="12">
        <f>SUM(C24:N24)</f>
        <v>0</v>
      </c>
      <c r="P24" s="44">
        <f t="shared" si="5"/>
        <v>0</v>
      </c>
      <c r="Q24" s="12">
        <f t="shared" si="2"/>
        <v>0</v>
      </c>
    </row>
    <row r="25" spans="1:18" ht="30" x14ac:dyDescent="0.2">
      <c r="A25" s="237">
        <v>9</v>
      </c>
      <c r="B25" s="268" t="s">
        <v>193</v>
      </c>
      <c r="C25" s="45"/>
      <c r="D25" s="45"/>
      <c r="E25" s="45"/>
      <c r="F25" s="45"/>
      <c r="G25" s="45"/>
      <c r="H25" s="45"/>
      <c r="I25" s="45"/>
      <c r="J25" s="45"/>
      <c r="K25" s="45"/>
      <c r="L25" s="45"/>
      <c r="M25" s="45"/>
      <c r="N25" s="45"/>
      <c r="O25" s="12">
        <f t="shared" si="4"/>
        <v>0</v>
      </c>
      <c r="P25" s="44"/>
      <c r="Q25" s="12">
        <f t="shared" si="2"/>
        <v>0</v>
      </c>
    </row>
    <row r="26" spans="1:18" ht="30" x14ac:dyDescent="0.2">
      <c r="A26" s="237">
        <v>10</v>
      </c>
      <c r="B26" s="268" t="s">
        <v>194</v>
      </c>
      <c r="C26" s="45"/>
      <c r="D26" s="45"/>
      <c r="E26" s="45"/>
      <c r="F26" s="45"/>
      <c r="G26" s="45"/>
      <c r="H26" s="45"/>
      <c r="I26" s="45"/>
      <c r="J26" s="45"/>
      <c r="K26" s="45"/>
      <c r="L26" s="45"/>
      <c r="M26" s="45"/>
      <c r="N26" s="45"/>
      <c r="O26" s="12">
        <f t="shared" si="4"/>
        <v>0</v>
      </c>
      <c r="P26" s="44"/>
      <c r="Q26" s="12">
        <f t="shared" si="2"/>
        <v>0</v>
      </c>
    </row>
    <row r="27" spans="1:18" ht="30" x14ac:dyDescent="0.2">
      <c r="A27" s="237">
        <v>11</v>
      </c>
      <c r="B27" s="268" t="s">
        <v>195</v>
      </c>
      <c r="C27" s="45"/>
      <c r="D27" s="45"/>
      <c r="E27" s="45"/>
      <c r="F27" s="45"/>
      <c r="G27" s="45"/>
      <c r="H27" s="45"/>
      <c r="I27" s="45"/>
      <c r="J27" s="45"/>
      <c r="K27" s="45"/>
      <c r="L27" s="45"/>
      <c r="M27" s="45"/>
      <c r="N27" s="45"/>
      <c r="O27" s="12">
        <f t="shared" si="4"/>
        <v>0</v>
      </c>
      <c r="P27" s="44"/>
      <c r="Q27" s="12">
        <f t="shared" si="2"/>
        <v>0</v>
      </c>
    </row>
    <row r="28" spans="1:18" x14ac:dyDescent="0.2">
      <c r="A28" s="237">
        <v>26</v>
      </c>
      <c r="B28" s="228" t="s">
        <v>164</v>
      </c>
      <c r="C28" s="45"/>
      <c r="D28" s="45"/>
      <c r="E28" s="45"/>
      <c r="F28" s="45"/>
      <c r="G28" s="45"/>
      <c r="H28" s="45"/>
      <c r="I28" s="45"/>
      <c r="J28" s="45"/>
      <c r="K28" s="45"/>
      <c r="L28" s="45"/>
      <c r="M28" s="45"/>
      <c r="N28" s="45"/>
      <c r="O28" s="12">
        <f t="shared" si="4"/>
        <v>0</v>
      </c>
      <c r="P28" s="44"/>
      <c r="Q28" s="12">
        <f t="shared" si="2"/>
        <v>0</v>
      </c>
    </row>
    <row r="29" spans="1:18" x14ac:dyDescent="0.2">
      <c r="A29" s="237">
        <v>12</v>
      </c>
      <c r="B29" s="228" t="s">
        <v>165</v>
      </c>
      <c r="C29" s="45"/>
      <c r="D29" s="45"/>
      <c r="E29" s="45"/>
      <c r="F29" s="45"/>
      <c r="G29" s="45"/>
      <c r="H29" s="45"/>
      <c r="I29" s="45"/>
      <c r="J29" s="45"/>
      <c r="K29" s="45"/>
      <c r="L29" s="45"/>
      <c r="M29" s="45"/>
      <c r="N29" s="45"/>
      <c r="O29" s="12">
        <f t="shared" si="4"/>
        <v>0</v>
      </c>
      <c r="P29" s="44"/>
      <c r="Q29" s="12">
        <f t="shared" si="2"/>
        <v>0</v>
      </c>
    </row>
    <row r="30" spans="1:18" s="47" customFormat="1" x14ac:dyDescent="0.2">
      <c r="A30" s="237">
        <v>36</v>
      </c>
      <c r="B30" s="228" t="s">
        <v>166</v>
      </c>
      <c r="C30" s="46"/>
      <c r="D30" s="46"/>
      <c r="E30" s="46"/>
      <c r="F30" s="46"/>
      <c r="G30" s="46"/>
      <c r="H30" s="46"/>
      <c r="I30" s="46"/>
      <c r="J30" s="46"/>
      <c r="K30" s="46"/>
      <c r="L30" s="46"/>
      <c r="M30" s="46"/>
      <c r="N30" s="46"/>
      <c r="O30" s="12">
        <f t="shared" si="4"/>
        <v>0</v>
      </c>
      <c r="P30" s="44"/>
      <c r="Q30" s="12">
        <f t="shared" si="2"/>
        <v>0</v>
      </c>
    </row>
    <row r="31" spans="1:18" x14ac:dyDescent="0.2">
      <c r="A31" s="237"/>
      <c r="B31" s="229"/>
      <c r="O31" s="48"/>
      <c r="P31" s="49"/>
      <c r="Q31" s="48"/>
    </row>
    <row r="32" spans="1:18" ht="30" x14ac:dyDescent="0.2">
      <c r="A32" s="238">
        <v>13</v>
      </c>
      <c r="B32" s="230" t="s">
        <v>91</v>
      </c>
      <c r="C32" s="109">
        <f>SUM(C10,C16,C24,C30)</f>
        <v>0</v>
      </c>
      <c r="D32" s="109">
        <f t="shared" ref="D32:M32" si="6">SUM(D10,D16,D24,D30)</f>
        <v>0</v>
      </c>
      <c r="E32" s="109">
        <f t="shared" si="6"/>
        <v>0</v>
      </c>
      <c r="F32" s="109">
        <f t="shared" si="6"/>
        <v>0</v>
      </c>
      <c r="G32" s="109">
        <f t="shared" si="6"/>
        <v>0</v>
      </c>
      <c r="H32" s="109">
        <f t="shared" si="6"/>
        <v>0</v>
      </c>
      <c r="I32" s="109">
        <f t="shared" si="6"/>
        <v>0</v>
      </c>
      <c r="J32" s="109">
        <f t="shared" si="6"/>
        <v>0</v>
      </c>
      <c r="K32" s="109">
        <f t="shared" si="6"/>
        <v>0</v>
      </c>
      <c r="L32" s="109">
        <f t="shared" si="6"/>
        <v>0</v>
      </c>
      <c r="M32" s="109">
        <f t="shared" si="6"/>
        <v>0</v>
      </c>
      <c r="N32" s="109">
        <f>SUM(N10,N16,N24,N30)</f>
        <v>0</v>
      </c>
      <c r="O32" s="109">
        <f>SUM(C32:N32)</f>
        <v>0</v>
      </c>
      <c r="P32" s="109">
        <f>SUM(D32:O32)</f>
        <v>0</v>
      </c>
      <c r="Q32" s="109">
        <f>SUM(Q10,Q16,Q24,Q30)</f>
        <v>0</v>
      </c>
    </row>
    <row r="33" spans="1:17" x14ac:dyDescent="0.2">
      <c r="A33" s="238"/>
      <c r="B33" s="50"/>
      <c r="C33" s="36"/>
      <c r="D33" s="36"/>
      <c r="E33" s="36"/>
      <c r="F33" s="36"/>
      <c r="G33" s="36"/>
      <c r="H33" s="36"/>
      <c r="I33" s="36"/>
      <c r="J33" s="36"/>
      <c r="K33" s="36"/>
      <c r="L33" s="36"/>
      <c r="M33" s="36"/>
      <c r="N33" s="36"/>
      <c r="O33" s="36"/>
      <c r="P33" s="36"/>
      <c r="Q33" s="36"/>
    </row>
    <row r="34" spans="1:17" x14ac:dyDescent="0.2">
      <c r="A34" s="238">
        <v>14</v>
      </c>
      <c r="B34" s="231" t="s">
        <v>169</v>
      </c>
      <c r="C34" s="111">
        <f>(15/2)/360*12</f>
        <v>0.25</v>
      </c>
      <c r="D34" s="111">
        <f>(30+15)/2/360*12</f>
        <v>0.75</v>
      </c>
      <c r="E34" s="111">
        <f>(30+60)/2/360*12</f>
        <v>1.5</v>
      </c>
      <c r="F34" s="111">
        <f>(60+90)/2/360*12</f>
        <v>2.5</v>
      </c>
      <c r="G34" s="111">
        <f>(90+180)/2/360*12</f>
        <v>4.5</v>
      </c>
      <c r="H34" s="111">
        <f>(180+360)/2/360*12</f>
        <v>9</v>
      </c>
      <c r="I34" s="111">
        <f>(360+720)/2/360*12</f>
        <v>18</v>
      </c>
      <c r="J34" s="111">
        <f>(720+1080)/2/360*12</f>
        <v>30</v>
      </c>
      <c r="K34" s="111">
        <f>(1080+1440)/2/360*12</f>
        <v>42</v>
      </c>
      <c r="L34" s="111">
        <f>(1440+1800)/2/360*12</f>
        <v>54</v>
      </c>
      <c r="M34" s="111" t="s">
        <v>50</v>
      </c>
      <c r="N34" s="111" t="s">
        <v>56</v>
      </c>
      <c r="O34" s="111" t="s">
        <v>90</v>
      </c>
      <c r="P34" s="111"/>
      <c r="Q34" s="111"/>
    </row>
    <row r="35" spans="1:17" x14ac:dyDescent="0.2">
      <c r="A35" s="238"/>
      <c r="B35" s="51"/>
      <c r="C35" s="36"/>
      <c r="D35" s="36"/>
      <c r="E35" s="36"/>
      <c r="F35" s="36"/>
      <c r="G35" s="36"/>
      <c r="H35" s="36"/>
      <c r="I35" s="36"/>
      <c r="J35" s="36"/>
      <c r="K35" s="36"/>
      <c r="L35" s="36"/>
      <c r="M35" s="36"/>
      <c r="N35" s="36"/>
      <c r="O35" s="36"/>
      <c r="P35" s="36"/>
      <c r="Q35" s="36"/>
    </row>
    <row r="36" spans="1:17" ht="30" x14ac:dyDescent="0.2">
      <c r="A36" s="238">
        <v>15</v>
      </c>
      <c r="B36" s="231" t="s">
        <v>34</v>
      </c>
      <c r="C36" s="111" t="e">
        <f>(C32/$O$32*C34)</f>
        <v>#DIV/0!</v>
      </c>
      <c r="D36" s="111" t="e">
        <f t="shared" ref="D36:N36" si="7">(D32/$O$32*D34)</f>
        <v>#DIV/0!</v>
      </c>
      <c r="E36" s="111" t="e">
        <f t="shared" si="7"/>
        <v>#DIV/0!</v>
      </c>
      <c r="F36" s="111" t="e">
        <f t="shared" si="7"/>
        <v>#DIV/0!</v>
      </c>
      <c r="G36" s="111" t="e">
        <f t="shared" si="7"/>
        <v>#DIV/0!</v>
      </c>
      <c r="H36" s="111" t="e">
        <f t="shared" si="7"/>
        <v>#DIV/0!</v>
      </c>
      <c r="I36" s="111" t="e">
        <f t="shared" si="7"/>
        <v>#DIV/0!</v>
      </c>
      <c r="J36" s="111" t="e">
        <f t="shared" si="7"/>
        <v>#DIV/0!</v>
      </c>
      <c r="K36" s="111" t="e">
        <f t="shared" si="7"/>
        <v>#DIV/0!</v>
      </c>
      <c r="L36" s="111" t="e">
        <f t="shared" si="7"/>
        <v>#DIV/0!</v>
      </c>
      <c r="M36" s="111" t="e">
        <f t="shared" si="7"/>
        <v>#DIV/0!</v>
      </c>
      <c r="N36" s="111" t="e">
        <f t="shared" si="7"/>
        <v>#DIV/0!</v>
      </c>
      <c r="O36" s="111" t="e">
        <f>ROUND(SUM(C36:N36),2)</f>
        <v>#DIV/0!</v>
      </c>
      <c r="P36" s="111"/>
      <c r="Q36" s="111"/>
    </row>
    <row r="37" spans="1:17" x14ac:dyDescent="0.2">
      <c r="A37" s="238"/>
      <c r="B37" s="51"/>
      <c r="C37" s="36"/>
      <c r="D37" s="36"/>
      <c r="E37" s="36"/>
      <c r="F37" s="36"/>
      <c r="G37" s="36"/>
      <c r="H37" s="36"/>
      <c r="I37" s="36"/>
      <c r="J37" s="36"/>
      <c r="K37" s="36"/>
      <c r="L37" s="36"/>
      <c r="M37" s="36"/>
      <c r="N37" s="36"/>
      <c r="O37" s="36"/>
      <c r="P37" s="36"/>
      <c r="Q37" s="36"/>
    </row>
    <row r="38" spans="1:17" x14ac:dyDescent="0.2">
      <c r="A38" s="237">
        <v>16</v>
      </c>
      <c r="B38" s="232" t="s">
        <v>29</v>
      </c>
      <c r="C38" s="52"/>
      <c r="D38" s="52"/>
      <c r="E38" s="52"/>
      <c r="F38" s="52"/>
      <c r="G38" s="52"/>
      <c r="H38" s="52"/>
      <c r="I38" s="52"/>
      <c r="J38" s="52"/>
      <c r="K38" s="52"/>
      <c r="L38" s="52"/>
      <c r="M38" s="52"/>
      <c r="N38" s="52"/>
      <c r="O38" s="53"/>
      <c r="P38" s="54"/>
      <c r="Q38" s="53"/>
    </row>
    <row r="39" spans="1:17" x14ac:dyDescent="0.2">
      <c r="A39" s="237">
        <v>17</v>
      </c>
      <c r="B39" s="227" t="s">
        <v>32</v>
      </c>
      <c r="C39" s="45">
        <f>SUM(C40:C44)</f>
        <v>0</v>
      </c>
      <c r="D39" s="45">
        <f>SUM(D40:D43)</f>
        <v>0</v>
      </c>
      <c r="E39" s="45">
        <f t="shared" ref="E39:M39" si="8">SUM(E40:E43)</f>
        <v>0</v>
      </c>
      <c r="F39" s="45">
        <f t="shared" si="8"/>
        <v>0</v>
      </c>
      <c r="G39" s="45">
        <f t="shared" si="8"/>
        <v>0</v>
      </c>
      <c r="H39" s="45">
        <f t="shared" si="8"/>
        <v>0</v>
      </c>
      <c r="I39" s="45">
        <f t="shared" si="8"/>
        <v>0</v>
      </c>
      <c r="J39" s="45">
        <f t="shared" si="8"/>
        <v>0</v>
      </c>
      <c r="K39" s="45">
        <f t="shared" si="8"/>
        <v>0</v>
      </c>
      <c r="L39" s="45">
        <f t="shared" si="8"/>
        <v>0</v>
      </c>
      <c r="M39" s="45">
        <f t="shared" si="8"/>
        <v>0</v>
      </c>
      <c r="N39" s="45">
        <f>SUM(N40:N43)</f>
        <v>0</v>
      </c>
      <c r="O39" s="12">
        <f t="shared" ref="O39:O47" si="9">SUM(C39:N39)</f>
        <v>0</v>
      </c>
      <c r="P39" s="44">
        <f>SUM(P40:P43)</f>
        <v>0</v>
      </c>
      <c r="Q39" s="12">
        <f t="shared" ref="Q39:Q47" si="10">O39+P39</f>
        <v>0</v>
      </c>
    </row>
    <row r="40" spans="1:17" x14ac:dyDescent="0.2">
      <c r="A40" s="237">
        <v>37</v>
      </c>
      <c r="B40" s="226" t="s">
        <v>128</v>
      </c>
      <c r="C40" s="45"/>
      <c r="D40" s="45"/>
      <c r="E40" s="45"/>
      <c r="F40" s="45"/>
      <c r="G40" s="45"/>
      <c r="H40" s="45"/>
      <c r="I40" s="45"/>
      <c r="J40" s="45"/>
      <c r="K40" s="45"/>
      <c r="L40" s="45"/>
      <c r="M40" s="45"/>
      <c r="N40" s="45"/>
      <c r="O40" s="12">
        <f t="shared" si="9"/>
        <v>0</v>
      </c>
      <c r="P40" s="12"/>
      <c r="Q40" s="12">
        <f t="shared" si="10"/>
        <v>0</v>
      </c>
    </row>
    <row r="41" spans="1:17" x14ac:dyDescent="0.2">
      <c r="A41" s="237">
        <v>38</v>
      </c>
      <c r="B41" s="226" t="s">
        <v>129</v>
      </c>
      <c r="C41" s="45"/>
      <c r="D41" s="45"/>
      <c r="E41" s="45"/>
      <c r="F41" s="45"/>
      <c r="G41" s="45"/>
      <c r="H41" s="45"/>
      <c r="I41" s="45"/>
      <c r="J41" s="45"/>
      <c r="K41" s="45"/>
      <c r="L41" s="45"/>
      <c r="M41" s="45"/>
      <c r="N41" s="45"/>
      <c r="O41" s="12">
        <f t="shared" si="9"/>
        <v>0</v>
      </c>
      <c r="P41" s="12"/>
      <c r="Q41" s="12">
        <f t="shared" si="10"/>
        <v>0</v>
      </c>
    </row>
    <row r="42" spans="1:17" x14ac:dyDescent="0.2">
      <c r="A42" s="237">
        <v>18</v>
      </c>
      <c r="B42" s="226" t="s">
        <v>30</v>
      </c>
      <c r="C42" s="45"/>
      <c r="D42" s="45"/>
      <c r="E42" s="45"/>
      <c r="F42" s="45"/>
      <c r="G42" s="45"/>
      <c r="H42" s="45"/>
      <c r="I42" s="45"/>
      <c r="J42" s="45"/>
      <c r="K42" s="45"/>
      <c r="L42" s="45"/>
      <c r="M42" s="45"/>
      <c r="N42" s="45"/>
      <c r="O42" s="12">
        <f t="shared" si="9"/>
        <v>0</v>
      </c>
      <c r="P42" s="12"/>
      <c r="Q42" s="12">
        <f t="shared" si="10"/>
        <v>0</v>
      </c>
    </row>
    <row r="43" spans="1:17" x14ac:dyDescent="0.2">
      <c r="A43" s="237">
        <v>19</v>
      </c>
      <c r="B43" s="226" t="s">
        <v>31</v>
      </c>
      <c r="C43" s="45"/>
      <c r="D43" s="45"/>
      <c r="E43" s="45"/>
      <c r="F43" s="45"/>
      <c r="G43" s="45"/>
      <c r="H43" s="45"/>
      <c r="I43" s="45"/>
      <c r="J43" s="45"/>
      <c r="K43" s="45"/>
      <c r="L43" s="45"/>
      <c r="M43" s="45"/>
      <c r="N43" s="45"/>
      <c r="O43" s="12">
        <f t="shared" si="9"/>
        <v>0</v>
      </c>
      <c r="P43" s="12"/>
      <c r="Q43" s="12">
        <f t="shared" si="10"/>
        <v>0</v>
      </c>
    </row>
    <row r="44" spans="1:17" x14ac:dyDescent="0.2">
      <c r="A44" s="237">
        <v>44</v>
      </c>
      <c r="B44" s="228" t="s">
        <v>168</v>
      </c>
      <c r="C44" s="45"/>
      <c r="D44" s="45"/>
      <c r="E44" s="45"/>
      <c r="F44" s="45"/>
      <c r="G44" s="45"/>
      <c r="H44" s="45"/>
      <c r="I44" s="45"/>
      <c r="J44" s="45"/>
      <c r="K44" s="45"/>
      <c r="L44" s="45"/>
      <c r="M44" s="45"/>
      <c r="N44" s="45"/>
      <c r="O44" s="12"/>
      <c r="P44" s="12"/>
      <c r="Q44" s="12"/>
    </row>
    <row r="45" spans="1:17" x14ac:dyDescent="0.2">
      <c r="A45" s="237">
        <v>20</v>
      </c>
      <c r="B45" s="227" t="s">
        <v>0</v>
      </c>
      <c r="C45" s="45"/>
      <c r="D45" s="45"/>
      <c r="E45" s="45"/>
      <c r="F45" s="45"/>
      <c r="G45" s="45"/>
      <c r="H45" s="45"/>
      <c r="I45" s="45"/>
      <c r="J45" s="45"/>
      <c r="K45" s="45"/>
      <c r="L45" s="45"/>
      <c r="M45" s="45"/>
      <c r="N45" s="45"/>
      <c r="O45" s="12">
        <f t="shared" si="9"/>
        <v>0</v>
      </c>
      <c r="P45" s="12"/>
      <c r="Q45" s="12">
        <f t="shared" si="10"/>
        <v>0</v>
      </c>
    </row>
    <row r="46" spans="1:17" x14ac:dyDescent="0.2">
      <c r="A46" s="237">
        <v>21</v>
      </c>
      <c r="B46" s="227" t="s">
        <v>20</v>
      </c>
      <c r="C46" s="45"/>
      <c r="D46" s="45"/>
      <c r="E46" s="45"/>
      <c r="F46" s="45"/>
      <c r="G46" s="45"/>
      <c r="H46" s="45"/>
      <c r="I46" s="45"/>
      <c r="J46" s="45"/>
      <c r="K46" s="45"/>
      <c r="L46" s="45"/>
      <c r="M46" s="45"/>
      <c r="N46" s="45"/>
      <c r="O46" s="12">
        <f t="shared" si="9"/>
        <v>0</v>
      </c>
      <c r="P46" s="12"/>
      <c r="Q46" s="12">
        <f t="shared" si="10"/>
        <v>0</v>
      </c>
    </row>
    <row r="47" spans="1:17" x14ac:dyDescent="0.2">
      <c r="A47" s="237">
        <v>41</v>
      </c>
      <c r="B47" s="228" t="s">
        <v>3</v>
      </c>
      <c r="C47" s="45"/>
      <c r="D47" s="45"/>
      <c r="E47" s="45"/>
      <c r="F47" s="45"/>
      <c r="G47" s="45"/>
      <c r="H47" s="45"/>
      <c r="I47" s="45"/>
      <c r="J47" s="45"/>
      <c r="K47" s="45"/>
      <c r="L47" s="45"/>
      <c r="M47" s="45"/>
      <c r="N47" s="45"/>
      <c r="O47" s="12">
        <f t="shared" si="9"/>
        <v>0</v>
      </c>
      <c r="P47" s="12"/>
      <c r="Q47" s="12">
        <f t="shared" si="10"/>
        <v>0</v>
      </c>
    </row>
    <row r="48" spans="1:17" x14ac:dyDescent="0.2">
      <c r="A48" s="237">
        <v>42</v>
      </c>
      <c r="B48" s="228" t="s">
        <v>167</v>
      </c>
      <c r="C48" s="36"/>
      <c r="D48" s="36"/>
      <c r="E48" s="36"/>
      <c r="F48" s="36"/>
      <c r="G48" s="36"/>
      <c r="H48" s="36"/>
      <c r="I48" s="36"/>
      <c r="J48" s="36"/>
      <c r="K48" s="36"/>
      <c r="L48" s="36"/>
      <c r="M48" s="36"/>
      <c r="N48" s="36"/>
      <c r="O48" s="55"/>
      <c r="P48" s="55"/>
      <c r="Q48" s="55"/>
    </row>
    <row r="49" spans="1:17" x14ac:dyDescent="0.2">
      <c r="A49" s="237">
        <v>43</v>
      </c>
      <c r="B49" s="233" t="s">
        <v>154</v>
      </c>
      <c r="C49" s="36"/>
      <c r="D49" s="36"/>
      <c r="E49" s="36"/>
      <c r="F49" s="36"/>
      <c r="G49" s="36"/>
      <c r="H49" s="36"/>
      <c r="I49" s="36"/>
      <c r="J49" s="36"/>
      <c r="K49" s="36"/>
      <c r="L49" s="36"/>
      <c r="M49" s="36"/>
      <c r="N49" s="36"/>
      <c r="O49" s="55"/>
      <c r="P49" s="55"/>
      <c r="Q49" s="55"/>
    </row>
    <row r="50" spans="1:17" ht="30" x14ac:dyDescent="0.2">
      <c r="A50" s="238">
        <v>22</v>
      </c>
      <c r="B50" s="234" t="s">
        <v>113</v>
      </c>
      <c r="C50" s="112">
        <f>SUM(C39,C44,C45,C46:C49)</f>
        <v>0</v>
      </c>
      <c r="D50" s="112">
        <f t="shared" ref="D50:N50" si="11">SUM(D39,D44,D45,D46:D49)</f>
        <v>0</v>
      </c>
      <c r="E50" s="112">
        <f t="shared" si="11"/>
        <v>0</v>
      </c>
      <c r="F50" s="112">
        <f t="shared" si="11"/>
        <v>0</v>
      </c>
      <c r="G50" s="112">
        <f t="shared" si="11"/>
        <v>0</v>
      </c>
      <c r="H50" s="112">
        <f t="shared" si="11"/>
        <v>0</v>
      </c>
      <c r="I50" s="112">
        <f t="shared" si="11"/>
        <v>0</v>
      </c>
      <c r="J50" s="112">
        <f t="shared" si="11"/>
        <v>0</v>
      </c>
      <c r="K50" s="112">
        <f t="shared" si="11"/>
        <v>0</v>
      </c>
      <c r="L50" s="112">
        <f t="shared" si="11"/>
        <v>0</v>
      </c>
      <c r="M50" s="112">
        <f t="shared" si="11"/>
        <v>0</v>
      </c>
      <c r="N50" s="112">
        <f t="shared" si="11"/>
        <v>0</v>
      </c>
      <c r="O50" s="112">
        <f>SUM(C50:N50)</f>
        <v>0</v>
      </c>
      <c r="P50" s="112">
        <f>SUM(P39,P44,P45,P46:P49)</f>
        <v>0</v>
      </c>
      <c r="Q50" s="112">
        <f>SUM(Q39,Q44,Q45,Q46:Q49)</f>
        <v>0</v>
      </c>
    </row>
    <row r="51" spans="1:17" x14ac:dyDescent="0.2">
      <c r="A51" s="238"/>
      <c r="B51" s="50"/>
      <c r="C51" s="36"/>
      <c r="D51" s="36"/>
      <c r="E51" s="36"/>
      <c r="F51" s="36"/>
      <c r="G51" s="36"/>
      <c r="H51" s="36"/>
      <c r="I51" s="36"/>
      <c r="J51" s="36"/>
      <c r="K51" s="36"/>
      <c r="L51" s="36"/>
      <c r="M51" s="36"/>
      <c r="N51" s="36"/>
      <c r="O51" s="36"/>
      <c r="P51" s="36"/>
      <c r="Q51" s="36"/>
    </row>
    <row r="52" spans="1:17" x14ac:dyDescent="0.2">
      <c r="A52" s="238">
        <v>23</v>
      </c>
      <c r="B52" s="231" t="s">
        <v>63</v>
      </c>
      <c r="C52" s="111">
        <f>(15/2)/360*12</f>
        <v>0.25</v>
      </c>
      <c r="D52" s="111">
        <f>(30+15)/2/360*12</f>
        <v>0.75</v>
      </c>
      <c r="E52" s="111">
        <f>(30+60)/2/360*12</f>
        <v>1.5</v>
      </c>
      <c r="F52" s="111">
        <f>(60+90)/2/360*12</f>
        <v>2.5</v>
      </c>
      <c r="G52" s="111">
        <f>(90+180)/2/360*12</f>
        <v>4.5</v>
      </c>
      <c r="H52" s="111">
        <f>(180+360)/2/360*12</f>
        <v>9</v>
      </c>
      <c r="I52" s="111">
        <f>(360+720)/2/360*12</f>
        <v>18</v>
      </c>
      <c r="J52" s="111">
        <f>(720+1080)/2/360*12</f>
        <v>30</v>
      </c>
      <c r="K52" s="111">
        <f>(1080+1440)/2/360*12</f>
        <v>42</v>
      </c>
      <c r="L52" s="111">
        <f>(1440+1800)/2/360*12</f>
        <v>54</v>
      </c>
      <c r="M52" s="111" t="s">
        <v>50</v>
      </c>
      <c r="N52" s="111" t="s">
        <v>56</v>
      </c>
      <c r="O52" s="111" t="s">
        <v>90</v>
      </c>
      <c r="P52" s="111"/>
      <c r="Q52" s="111"/>
    </row>
    <row r="53" spans="1:17" x14ac:dyDescent="0.2">
      <c r="A53" s="238"/>
      <c r="B53" s="51"/>
      <c r="C53" s="36"/>
      <c r="D53" s="36"/>
      <c r="E53" s="36"/>
      <c r="F53" s="36"/>
      <c r="G53" s="36"/>
      <c r="H53" s="36"/>
      <c r="I53" s="36"/>
      <c r="J53" s="36"/>
      <c r="K53" s="36"/>
      <c r="L53" s="36"/>
      <c r="M53" s="36"/>
      <c r="N53" s="36"/>
      <c r="O53" s="36"/>
      <c r="P53" s="36"/>
      <c r="Q53" s="36"/>
    </row>
    <row r="54" spans="1:17" ht="30" x14ac:dyDescent="0.2">
      <c r="A54" s="238">
        <v>24</v>
      </c>
      <c r="B54" s="231" t="s">
        <v>33</v>
      </c>
      <c r="C54" s="111" t="e">
        <f>(C50/$O$50*C52)</f>
        <v>#DIV/0!</v>
      </c>
      <c r="D54" s="111" t="e">
        <f t="shared" ref="D54:N54" si="12">(D50/$O$50*D52)</f>
        <v>#DIV/0!</v>
      </c>
      <c r="E54" s="111" t="e">
        <f t="shared" si="12"/>
        <v>#DIV/0!</v>
      </c>
      <c r="F54" s="111" t="e">
        <f t="shared" si="12"/>
        <v>#DIV/0!</v>
      </c>
      <c r="G54" s="111" t="e">
        <f t="shared" si="12"/>
        <v>#DIV/0!</v>
      </c>
      <c r="H54" s="111" t="e">
        <f t="shared" si="12"/>
        <v>#DIV/0!</v>
      </c>
      <c r="I54" s="111" t="e">
        <f t="shared" si="12"/>
        <v>#DIV/0!</v>
      </c>
      <c r="J54" s="111" t="e">
        <f t="shared" si="12"/>
        <v>#DIV/0!</v>
      </c>
      <c r="K54" s="111" t="e">
        <f t="shared" si="12"/>
        <v>#DIV/0!</v>
      </c>
      <c r="L54" s="111" t="e">
        <f t="shared" si="12"/>
        <v>#DIV/0!</v>
      </c>
      <c r="M54" s="111" t="e">
        <f t="shared" si="12"/>
        <v>#DIV/0!</v>
      </c>
      <c r="N54" s="111" t="e">
        <f t="shared" si="12"/>
        <v>#DIV/0!</v>
      </c>
      <c r="O54" s="111" t="e">
        <f>ROUND(SUM(C54:N54),2)</f>
        <v>#DIV/0!</v>
      </c>
      <c r="P54" s="111"/>
      <c r="Q54" s="111"/>
    </row>
    <row r="55" spans="1:17" x14ac:dyDescent="0.2">
      <c r="A55" s="238"/>
      <c r="B55" s="56"/>
      <c r="C55" s="36"/>
      <c r="D55" s="36"/>
      <c r="E55" s="36"/>
      <c r="F55" s="36"/>
      <c r="G55" s="36"/>
      <c r="H55" s="36"/>
      <c r="I55" s="36"/>
      <c r="J55" s="36"/>
      <c r="K55" s="36"/>
      <c r="L55" s="36"/>
      <c r="M55" s="36"/>
      <c r="N55" s="36"/>
      <c r="O55" s="36"/>
      <c r="P55" s="36"/>
      <c r="Q55" s="36"/>
    </row>
    <row r="56" spans="1:17" ht="30" x14ac:dyDescent="0.2">
      <c r="A56" s="238">
        <v>27</v>
      </c>
      <c r="B56" s="230" t="s">
        <v>87</v>
      </c>
      <c r="C56" s="109"/>
      <c r="D56" s="109"/>
      <c r="E56" s="109"/>
      <c r="F56" s="109"/>
      <c r="G56" s="109"/>
      <c r="H56" s="109"/>
      <c r="I56" s="109"/>
      <c r="J56" s="109"/>
      <c r="K56" s="109"/>
      <c r="L56" s="109"/>
      <c r="M56" s="109"/>
      <c r="N56" s="109"/>
      <c r="O56" s="109">
        <f>SUM(C56:N56)</f>
        <v>0</v>
      </c>
      <c r="P56" s="109"/>
      <c r="Q56" s="109">
        <f>O56+P56</f>
        <v>0</v>
      </c>
    </row>
    <row r="57" spans="1:17" x14ac:dyDescent="0.2">
      <c r="A57" s="238"/>
      <c r="B57" s="56"/>
      <c r="C57" s="36"/>
      <c r="D57" s="36"/>
      <c r="E57" s="36"/>
      <c r="F57" s="36"/>
      <c r="G57" s="36"/>
      <c r="H57" s="36"/>
      <c r="I57" s="36"/>
      <c r="J57" s="36"/>
      <c r="K57" s="36"/>
      <c r="L57" s="36"/>
      <c r="M57" s="36"/>
      <c r="N57" s="36"/>
      <c r="O57" s="36"/>
      <c r="P57" s="36"/>
      <c r="Q57" s="36"/>
    </row>
    <row r="58" spans="1:17" ht="32.25" customHeight="1" x14ac:dyDescent="0.2">
      <c r="A58" s="238">
        <v>28</v>
      </c>
      <c r="B58" s="230" t="s">
        <v>114</v>
      </c>
      <c r="C58" s="109"/>
      <c r="D58" s="109"/>
      <c r="E58" s="109"/>
      <c r="F58" s="109"/>
      <c r="G58" s="109"/>
      <c r="H58" s="109"/>
      <c r="I58" s="109"/>
      <c r="J58" s="109"/>
      <c r="K58" s="109"/>
      <c r="L58" s="109"/>
      <c r="M58" s="109"/>
      <c r="N58" s="109"/>
      <c r="O58" s="109">
        <f>SUM(C58:N58)</f>
        <v>0</v>
      </c>
      <c r="P58" s="109"/>
      <c r="Q58" s="109">
        <f>O58+P58</f>
        <v>0</v>
      </c>
    </row>
    <row r="59" spans="1:17" x14ac:dyDescent="0.2">
      <c r="A59" s="238"/>
      <c r="B59" s="57"/>
      <c r="C59" s="36"/>
      <c r="D59" s="36"/>
      <c r="E59" s="36"/>
      <c r="F59" s="36"/>
      <c r="G59" s="36"/>
      <c r="H59" s="36"/>
      <c r="I59" s="36"/>
      <c r="J59" s="36"/>
      <c r="K59" s="36"/>
      <c r="L59" s="36"/>
      <c r="M59" s="36"/>
      <c r="N59" s="36"/>
      <c r="O59" s="36"/>
      <c r="P59" s="36"/>
      <c r="Q59" s="36"/>
    </row>
    <row r="60" spans="1:17" x14ac:dyDescent="0.2">
      <c r="A60" s="252">
        <v>25</v>
      </c>
      <c r="B60" s="235" t="s">
        <v>53</v>
      </c>
      <c r="C60" s="58"/>
      <c r="D60" s="59"/>
      <c r="E60" s="60"/>
      <c r="F60" s="36"/>
      <c r="G60" s="36"/>
      <c r="H60" s="36"/>
      <c r="I60" s="36"/>
      <c r="J60" s="36"/>
      <c r="K60" s="36"/>
      <c r="L60" s="36"/>
      <c r="M60" s="36"/>
      <c r="N60" s="36"/>
      <c r="O60" s="36"/>
      <c r="P60" s="36"/>
      <c r="Q60" s="36"/>
    </row>
    <row r="61" spans="1:17" x14ac:dyDescent="0.2">
      <c r="A61" s="252"/>
      <c r="B61" s="236" t="s">
        <v>163</v>
      </c>
      <c r="C61" s="36" t="e">
        <f>ABS(C71)*C72*C73</f>
        <v>#DIV/0!</v>
      </c>
      <c r="D61" s="61" t="s">
        <v>135</v>
      </c>
      <c r="E61" s="55"/>
      <c r="F61" s="62"/>
      <c r="G61" s="36"/>
      <c r="H61" s="36"/>
      <c r="I61" s="36"/>
      <c r="J61" s="36"/>
      <c r="K61" s="36"/>
      <c r="L61" s="36"/>
      <c r="M61" s="36"/>
      <c r="N61" s="36"/>
      <c r="O61" s="36"/>
      <c r="P61" s="36"/>
      <c r="Q61" s="36"/>
    </row>
    <row r="62" spans="1:17" x14ac:dyDescent="0.2">
      <c r="A62" s="26"/>
      <c r="B62" s="63"/>
      <c r="C62" s="36"/>
      <c r="D62" s="36"/>
      <c r="E62" s="55"/>
      <c r="F62" s="36"/>
      <c r="G62" s="36"/>
      <c r="H62" s="36"/>
      <c r="I62" s="36"/>
      <c r="J62" s="36"/>
      <c r="K62" s="36"/>
      <c r="L62" s="36"/>
      <c r="M62" s="36"/>
      <c r="N62" s="36"/>
      <c r="O62" s="36"/>
      <c r="P62" s="36"/>
      <c r="Q62" s="36"/>
    </row>
    <row r="63" spans="1:17" x14ac:dyDescent="0.2">
      <c r="A63" s="26"/>
      <c r="B63" s="64" t="s">
        <v>52</v>
      </c>
      <c r="C63" s="36"/>
      <c r="D63" s="36"/>
      <c r="E63" s="55"/>
      <c r="F63" s="36"/>
      <c r="G63" s="36"/>
      <c r="H63" s="36"/>
      <c r="I63" s="36"/>
      <c r="J63" s="36"/>
      <c r="K63" s="36"/>
      <c r="L63" s="36"/>
      <c r="M63" s="36"/>
      <c r="N63" s="36"/>
      <c r="O63" s="36"/>
      <c r="P63" s="36"/>
      <c r="Q63" s="36"/>
    </row>
    <row r="64" spans="1:17" x14ac:dyDescent="0.2">
      <c r="A64" s="26"/>
      <c r="B64" s="65" t="s">
        <v>46</v>
      </c>
      <c r="C64" s="66" t="e">
        <f>O36/12</f>
        <v>#DIV/0!</v>
      </c>
      <c r="D64" s="61" t="s">
        <v>72</v>
      </c>
      <c r="E64" s="55"/>
      <c r="F64" s="66"/>
      <c r="G64" s="36"/>
      <c r="H64" s="36"/>
      <c r="I64" s="36"/>
      <c r="J64" s="36"/>
      <c r="K64" s="36"/>
      <c r="L64" s="36"/>
      <c r="M64" s="36"/>
      <c r="N64" s="36"/>
      <c r="O64" s="36"/>
      <c r="P64" s="36"/>
      <c r="Q64" s="36"/>
    </row>
    <row r="65" spans="1:17" x14ac:dyDescent="0.2">
      <c r="A65" s="26"/>
      <c r="B65" s="65" t="s">
        <v>47</v>
      </c>
      <c r="C65" s="66" t="e">
        <f>O54/12</f>
        <v>#DIV/0!</v>
      </c>
      <c r="D65" s="61" t="s">
        <v>72</v>
      </c>
      <c r="E65" s="55"/>
      <c r="F65" s="66"/>
      <c r="G65" s="36"/>
      <c r="H65" s="36"/>
      <c r="I65" s="36"/>
      <c r="J65" s="36"/>
      <c r="K65" s="36"/>
      <c r="L65" s="36"/>
      <c r="M65" s="36"/>
      <c r="N65" s="36"/>
      <c r="O65" s="36"/>
      <c r="P65" s="36"/>
      <c r="Q65" s="36"/>
    </row>
    <row r="66" spans="1:17" x14ac:dyDescent="0.2">
      <c r="A66" s="26"/>
      <c r="B66" s="67" t="s">
        <v>143</v>
      </c>
      <c r="C66" s="66" t="e">
        <f>O58/O56</f>
        <v>#DIV/0!</v>
      </c>
      <c r="D66" s="68"/>
      <c r="E66" s="55"/>
      <c r="F66" s="66"/>
      <c r="G66" s="36"/>
      <c r="H66" s="36"/>
      <c r="I66" s="36"/>
      <c r="J66" s="36"/>
      <c r="K66" s="36"/>
      <c r="L66" s="36"/>
      <c r="M66" s="36"/>
      <c r="N66" s="36"/>
      <c r="O66" s="36"/>
      <c r="P66" s="36"/>
      <c r="Q66" s="36"/>
    </row>
    <row r="67" spans="1:17" x14ac:dyDescent="0.2">
      <c r="A67" s="26"/>
      <c r="B67" s="65" t="s">
        <v>48</v>
      </c>
      <c r="C67" s="66">
        <f>O56</f>
        <v>0</v>
      </c>
      <c r="D67" s="61" t="s">
        <v>135</v>
      </c>
      <c r="E67" s="55"/>
      <c r="F67" s="66"/>
      <c r="G67" s="36"/>
      <c r="H67" s="36"/>
      <c r="I67" s="36"/>
      <c r="J67" s="36"/>
      <c r="K67" s="36"/>
      <c r="L67" s="36"/>
      <c r="M67" s="36"/>
      <c r="N67" s="36"/>
      <c r="O67" s="36"/>
      <c r="P67" s="36"/>
      <c r="Q67" s="36"/>
    </row>
    <row r="68" spans="1:17" x14ac:dyDescent="0.2">
      <c r="A68" s="26"/>
      <c r="B68" s="65" t="s">
        <v>49</v>
      </c>
      <c r="C68" s="119"/>
      <c r="D68" s="68"/>
      <c r="E68" s="55"/>
      <c r="F68" s="69"/>
      <c r="G68" s="36"/>
      <c r="H68" s="36"/>
      <c r="I68" s="36"/>
      <c r="J68" s="36"/>
      <c r="K68" s="36"/>
      <c r="L68" s="36"/>
      <c r="M68" s="36"/>
      <c r="N68" s="36"/>
      <c r="O68" s="36"/>
      <c r="P68" s="36"/>
      <c r="Q68" s="36"/>
    </row>
    <row r="69" spans="1:17" x14ac:dyDescent="0.2">
      <c r="A69" s="26"/>
      <c r="B69" s="65" t="s">
        <v>51</v>
      </c>
      <c r="C69" s="119"/>
      <c r="D69" s="68"/>
      <c r="E69" s="55"/>
      <c r="F69" s="69"/>
      <c r="G69" s="36"/>
      <c r="H69" s="36"/>
      <c r="I69" s="36"/>
      <c r="J69" s="36"/>
      <c r="K69" s="36"/>
      <c r="L69" s="36"/>
      <c r="M69" s="36"/>
      <c r="N69" s="36"/>
      <c r="O69" s="36"/>
      <c r="P69" s="36"/>
      <c r="Q69" s="36"/>
    </row>
    <row r="70" spans="1:17" x14ac:dyDescent="0.2">
      <c r="A70" s="26"/>
      <c r="B70" s="65"/>
      <c r="C70" s="66"/>
      <c r="D70" s="68"/>
      <c r="E70" s="55"/>
      <c r="F70" s="66"/>
      <c r="G70" s="36"/>
      <c r="H70" s="36"/>
      <c r="I70" s="36"/>
      <c r="J70" s="36"/>
      <c r="K70" s="36"/>
      <c r="L70" s="36"/>
      <c r="M70" s="36"/>
      <c r="N70" s="36"/>
      <c r="O70" s="36"/>
      <c r="P70" s="36"/>
      <c r="Q70" s="36"/>
    </row>
    <row r="71" spans="1:17" x14ac:dyDescent="0.2">
      <c r="A71" s="26"/>
      <c r="B71" s="65" t="s">
        <v>144</v>
      </c>
      <c r="C71" s="66" t="e">
        <f>(C64-(C65*C66))</f>
        <v>#DIV/0!</v>
      </c>
      <c r="D71" s="61" t="s">
        <v>72</v>
      </c>
      <c r="E71" s="55"/>
      <c r="F71" s="66"/>
      <c r="G71" s="36"/>
      <c r="H71" s="36"/>
      <c r="I71" s="36"/>
      <c r="J71" s="36"/>
      <c r="K71" s="36"/>
      <c r="L71" s="36"/>
      <c r="M71" s="36"/>
      <c r="N71" s="36"/>
      <c r="O71" s="36"/>
      <c r="P71" s="36"/>
      <c r="Q71" s="36"/>
    </row>
    <row r="72" spans="1:17" x14ac:dyDescent="0.2">
      <c r="A72" s="26"/>
      <c r="B72" s="65" t="s">
        <v>54</v>
      </c>
      <c r="C72" s="66">
        <f>C67</f>
        <v>0</v>
      </c>
      <c r="D72" s="61" t="s">
        <v>135</v>
      </c>
      <c r="E72" s="55"/>
      <c r="F72" s="70"/>
      <c r="G72" s="36"/>
      <c r="H72" s="36"/>
      <c r="I72" s="36"/>
      <c r="J72" s="36"/>
      <c r="K72" s="36"/>
      <c r="L72" s="36"/>
      <c r="M72" s="36"/>
      <c r="N72" s="36"/>
      <c r="O72" s="36"/>
      <c r="P72" s="36"/>
      <c r="Q72" s="36"/>
    </row>
    <row r="73" spans="1:17" x14ac:dyDescent="0.2">
      <c r="A73" s="26"/>
      <c r="B73" s="65" t="s">
        <v>55</v>
      </c>
      <c r="C73" s="71">
        <f>((C69/100)/2.33)*4/(1+(C68/100))</f>
        <v>0</v>
      </c>
      <c r="D73" s="61"/>
      <c r="E73" s="55"/>
      <c r="F73" s="71"/>
      <c r="G73" s="36"/>
      <c r="H73" s="36"/>
      <c r="I73" s="36"/>
      <c r="J73" s="36"/>
      <c r="K73" s="36"/>
      <c r="L73" s="36"/>
      <c r="M73" s="36"/>
      <c r="N73" s="36"/>
      <c r="O73" s="36"/>
      <c r="P73" s="36"/>
      <c r="Q73" s="36"/>
    </row>
    <row r="74" spans="1:17" x14ac:dyDescent="0.2">
      <c r="A74" s="26"/>
      <c r="B74" s="72"/>
      <c r="C74" s="73"/>
      <c r="D74" s="74"/>
      <c r="E74" s="75"/>
      <c r="F74" s="36"/>
      <c r="G74" s="36"/>
      <c r="H74" s="36"/>
      <c r="I74" s="36"/>
      <c r="J74" s="36"/>
      <c r="K74" s="36"/>
      <c r="L74" s="36"/>
      <c r="M74" s="36"/>
      <c r="N74" s="36"/>
      <c r="O74" s="36"/>
      <c r="P74" s="36"/>
      <c r="Q74" s="36"/>
    </row>
    <row r="75" spans="1:17" x14ac:dyDescent="0.2">
      <c r="A75" s="26"/>
      <c r="B75" s="76"/>
      <c r="C75" s="77"/>
      <c r="D75" s="78"/>
      <c r="E75" s="36"/>
      <c r="F75" s="36"/>
      <c r="G75" s="36"/>
      <c r="H75" s="36"/>
      <c r="I75" s="36"/>
      <c r="J75" s="36"/>
      <c r="K75" s="36"/>
      <c r="L75" s="36"/>
      <c r="M75" s="36"/>
      <c r="N75" s="36"/>
      <c r="O75" s="36"/>
      <c r="P75" s="36"/>
      <c r="Q75" s="36"/>
    </row>
    <row r="76" spans="1:17" x14ac:dyDescent="0.2">
      <c r="B76" s="80"/>
      <c r="C76" s="81"/>
      <c r="D76" s="82"/>
      <c r="P76" s="36"/>
      <c r="Q76" s="36"/>
    </row>
    <row r="77" spans="1:17" x14ac:dyDescent="0.2">
      <c r="B77" s="80"/>
      <c r="C77" s="83"/>
      <c r="D77" s="82"/>
    </row>
    <row r="78" spans="1:17" x14ac:dyDescent="0.2">
      <c r="B78" s="80"/>
      <c r="C78" s="84"/>
      <c r="D78" s="82"/>
    </row>
  </sheetData>
  <mergeCells count="2">
    <mergeCell ref="A60:A61"/>
    <mergeCell ref="A6:A7"/>
  </mergeCells>
  <pageMargins left="0.11" right="0.61" top="0.27" bottom="0.25" header="0" footer="0"/>
  <pageSetup paperSize="7" scale="60" orientation="landscape"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434E3-483A-4A2A-9404-1F9D710B7162}">
  <dimension ref="A1:R78"/>
  <sheetViews>
    <sheetView topLeftCell="A10" zoomScaleNormal="100" workbookViewId="0">
      <selection activeCell="G38" sqref="G38"/>
    </sheetView>
  </sheetViews>
  <sheetFormatPr baseColWidth="10" defaultColWidth="11.42578125" defaultRowHeight="15" x14ac:dyDescent="0.2"/>
  <cols>
    <col min="1" max="1" width="11.28515625" style="79" customWidth="1"/>
    <col min="2" max="2" width="58.85546875" style="37" customWidth="1"/>
    <col min="3" max="3" width="9.5703125" style="37" bestFit="1" customWidth="1"/>
    <col min="4" max="4" width="10.5703125" style="37" bestFit="1" customWidth="1"/>
    <col min="5" max="5" width="10.5703125" style="37" customWidth="1"/>
    <col min="6" max="6" width="10.5703125" style="37" bestFit="1" customWidth="1"/>
    <col min="7" max="7" width="11.5703125" style="37" bestFit="1" customWidth="1"/>
    <col min="8" max="8" width="12.5703125" style="37" bestFit="1" customWidth="1"/>
    <col min="9" max="9" width="9.42578125" style="37" customWidth="1"/>
    <col min="10" max="12" width="9.42578125" style="37" bestFit="1" customWidth="1"/>
    <col min="13" max="13" width="13.5703125" style="37" bestFit="1" customWidth="1"/>
    <col min="14" max="14" width="16.42578125" style="37" bestFit="1" customWidth="1"/>
    <col min="15" max="17" width="11" style="37" customWidth="1"/>
    <col min="18" max="16384" width="11.42578125" style="37"/>
  </cols>
  <sheetData>
    <row r="1" spans="1:18" ht="15.75" x14ac:dyDescent="0.2">
      <c r="A1" s="26"/>
      <c r="B1" s="108" t="s">
        <v>183</v>
      </c>
      <c r="C1" s="36"/>
      <c r="D1" s="36"/>
      <c r="E1" s="36"/>
      <c r="F1" s="36"/>
      <c r="G1" s="36"/>
      <c r="H1" s="36"/>
      <c r="I1" s="36"/>
      <c r="J1" s="36"/>
      <c r="K1" s="36"/>
      <c r="L1" s="36"/>
      <c r="M1" s="36"/>
      <c r="N1" s="36"/>
      <c r="O1" s="36"/>
      <c r="P1" s="36"/>
      <c r="Q1" s="36"/>
    </row>
    <row r="2" spans="1:18" ht="15.75" x14ac:dyDescent="0.2">
      <c r="A2" s="26"/>
      <c r="B2" s="108" t="s">
        <v>171</v>
      </c>
      <c r="C2" s="36"/>
      <c r="D2" s="36"/>
      <c r="E2" s="36"/>
      <c r="F2" s="36"/>
      <c r="G2" s="36"/>
      <c r="H2" s="36"/>
      <c r="I2" s="36"/>
      <c r="J2" s="36"/>
      <c r="K2" s="36"/>
      <c r="L2" s="36"/>
      <c r="M2" s="36"/>
      <c r="N2" s="36"/>
      <c r="O2" s="36"/>
      <c r="P2" s="36"/>
      <c r="Q2" s="36"/>
    </row>
    <row r="3" spans="1:18" x14ac:dyDescent="0.2">
      <c r="A3" s="26"/>
      <c r="B3" s="38" t="s">
        <v>141</v>
      </c>
      <c r="C3" s="36"/>
      <c r="D3" s="36"/>
      <c r="E3" s="36"/>
      <c r="F3" s="36"/>
      <c r="G3" s="36"/>
      <c r="H3" s="36"/>
      <c r="I3" s="36"/>
      <c r="J3" s="36"/>
      <c r="K3" s="36"/>
      <c r="L3" s="36"/>
      <c r="M3" s="36"/>
      <c r="N3" s="36"/>
      <c r="O3" s="36"/>
      <c r="P3" s="36"/>
      <c r="Q3" s="36"/>
    </row>
    <row r="4" spans="1:18" x14ac:dyDescent="0.25">
      <c r="A4" s="26"/>
      <c r="B4" s="4" t="s">
        <v>142</v>
      </c>
      <c r="C4" s="36"/>
      <c r="D4" s="36"/>
      <c r="E4" s="36"/>
      <c r="F4" s="36"/>
      <c r="G4" s="36"/>
      <c r="H4" s="36"/>
      <c r="I4" s="36"/>
      <c r="J4" s="36"/>
      <c r="K4" s="36"/>
      <c r="L4" s="36"/>
      <c r="M4" s="36"/>
      <c r="N4" s="36"/>
      <c r="O4" s="36"/>
      <c r="P4" s="36"/>
      <c r="Q4" s="36"/>
    </row>
    <row r="5" spans="1:18" ht="15.75" thickBot="1" x14ac:dyDescent="0.25">
      <c r="A5" s="26"/>
      <c r="B5" s="35" t="s">
        <v>121</v>
      </c>
      <c r="C5" s="36"/>
      <c r="D5" s="36"/>
      <c r="E5" s="36"/>
      <c r="F5" s="36"/>
      <c r="G5" s="36"/>
      <c r="H5" s="36"/>
      <c r="I5" s="36"/>
      <c r="J5" s="36"/>
      <c r="K5" s="36"/>
      <c r="L5" s="36"/>
      <c r="M5" s="36"/>
      <c r="N5" s="36"/>
      <c r="O5" s="36"/>
      <c r="P5" s="36"/>
      <c r="Q5" s="36"/>
      <c r="R5" s="39"/>
    </row>
    <row r="6" spans="1:18" x14ac:dyDescent="0.2">
      <c r="A6" s="248" t="s">
        <v>186</v>
      </c>
      <c r="B6" s="99"/>
      <c r="C6" s="100"/>
      <c r="D6" s="100"/>
      <c r="E6" s="100"/>
      <c r="F6" s="100"/>
      <c r="G6" s="100"/>
      <c r="H6" s="100"/>
      <c r="I6" s="100"/>
      <c r="J6" s="100"/>
      <c r="K6" s="100"/>
      <c r="L6" s="100"/>
      <c r="M6" s="100"/>
      <c r="N6" s="101" t="s">
        <v>17</v>
      </c>
      <c r="O6" s="102"/>
      <c r="P6" s="220"/>
      <c r="Q6" s="102"/>
      <c r="R6" s="39"/>
    </row>
    <row r="7" spans="1:18" x14ac:dyDescent="0.2">
      <c r="A7" s="253"/>
      <c r="B7" s="104"/>
      <c r="C7" s="105" t="s">
        <v>6</v>
      </c>
      <c r="D7" s="105" t="s">
        <v>7</v>
      </c>
      <c r="E7" s="105" t="s">
        <v>8</v>
      </c>
      <c r="F7" s="105" t="s">
        <v>9</v>
      </c>
      <c r="G7" s="105" t="s">
        <v>10</v>
      </c>
      <c r="H7" s="105" t="s">
        <v>11</v>
      </c>
      <c r="I7" s="105" t="s">
        <v>12</v>
      </c>
      <c r="J7" s="105" t="s">
        <v>13</v>
      </c>
      <c r="K7" s="105" t="s">
        <v>14</v>
      </c>
      <c r="L7" s="105" t="s">
        <v>15</v>
      </c>
      <c r="M7" s="105" t="s">
        <v>16</v>
      </c>
      <c r="N7" s="105" t="s">
        <v>18</v>
      </c>
      <c r="O7" s="106" t="s">
        <v>2</v>
      </c>
      <c r="P7" s="221" t="s">
        <v>120</v>
      </c>
      <c r="Q7" s="106" t="s">
        <v>130</v>
      </c>
      <c r="R7" s="39"/>
    </row>
    <row r="8" spans="1:18" x14ac:dyDescent="0.2">
      <c r="A8" s="238"/>
      <c r="B8" s="223"/>
      <c r="C8" s="28"/>
      <c r="D8" s="28"/>
      <c r="E8" s="28"/>
      <c r="F8" s="28"/>
      <c r="G8" s="28"/>
      <c r="H8" s="28"/>
      <c r="I8" s="28"/>
      <c r="J8" s="28"/>
      <c r="K8" s="28"/>
      <c r="L8" s="28"/>
      <c r="M8" s="28"/>
      <c r="N8" s="28"/>
      <c r="O8" s="40"/>
      <c r="P8" s="41"/>
      <c r="Q8" s="40"/>
      <c r="R8" s="39"/>
    </row>
    <row r="9" spans="1:18" x14ac:dyDescent="0.2">
      <c r="A9" s="237"/>
      <c r="B9" s="224" t="s">
        <v>28</v>
      </c>
      <c r="C9" s="28"/>
      <c r="D9" s="28"/>
      <c r="E9" s="28"/>
      <c r="F9" s="28"/>
      <c r="G9" s="28"/>
      <c r="H9" s="28"/>
      <c r="I9" s="28"/>
      <c r="J9" s="28"/>
      <c r="K9" s="28"/>
      <c r="L9" s="28"/>
      <c r="M9" s="28"/>
      <c r="N9" s="28"/>
      <c r="O9" s="40"/>
      <c r="P9" s="41"/>
      <c r="Q9" s="40"/>
      <c r="R9" s="39"/>
    </row>
    <row r="10" spans="1:18" x14ac:dyDescent="0.2">
      <c r="A10" s="237">
        <v>29</v>
      </c>
      <c r="B10" s="225" t="s">
        <v>1</v>
      </c>
      <c r="C10" s="42">
        <f>SUM(C11:C15)</f>
        <v>0</v>
      </c>
      <c r="D10" s="42">
        <f t="shared" ref="D10:P10" si="0">SUM(D11:D15)</f>
        <v>0</v>
      </c>
      <c r="E10" s="42">
        <f t="shared" si="0"/>
        <v>0</v>
      </c>
      <c r="F10" s="42">
        <f t="shared" si="0"/>
        <v>0</v>
      </c>
      <c r="G10" s="42">
        <f t="shared" si="0"/>
        <v>0</v>
      </c>
      <c r="H10" s="42">
        <f t="shared" si="0"/>
        <v>0</v>
      </c>
      <c r="I10" s="42">
        <f t="shared" si="0"/>
        <v>0</v>
      </c>
      <c r="J10" s="42">
        <f t="shared" si="0"/>
        <v>0</v>
      </c>
      <c r="K10" s="42">
        <f t="shared" si="0"/>
        <v>0</v>
      </c>
      <c r="L10" s="42">
        <f t="shared" si="0"/>
        <v>0</v>
      </c>
      <c r="M10" s="42">
        <f t="shared" si="0"/>
        <v>0</v>
      </c>
      <c r="N10" s="42">
        <f t="shared" si="0"/>
        <v>0</v>
      </c>
      <c r="O10" s="12">
        <f>SUM(O11:O15)</f>
        <v>0</v>
      </c>
      <c r="P10" s="43">
        <f t="shared" si="0"/>
        <v>0</v>
      </c>
      <c r="Q10" s="12">
        <f>O10+P10</f>
        <v>0</v>
      </c>
      <c r="R10" s="39"/>
    </row>
    <row r="11" spans="1:18" x14ac:dyDescent="0.2">
      <c r="A11" s="237">
        <v>30</v>
      </c>
      <c r="B11" s="226" t="s">
        <v>122</v>
      </c>
      <c r="C11" s="28"/>
      <c r="D11" s="28"/>
      <c r="E11" s="28"/>
      <c r="F11" s="28"/>
      <c r="G11" s="28"/>
      <c r="H11" s="28"/>
      <c r="I11" s="28"/>
      <c r="J11" s="28"/>
      <c r="K11" s="28"/>
      <c r="L11" s="28"/>
      <c r="M11" s="28"/>
      <c r="N11" s="28"/>
      <c r="O11" s="12">
        <f t="shared" ref="O11:O15" si="1">SUM(C11:N11)</f>
        <v>0</v>
      </c>
      <c r="P11" s="44"/>
      <c r="Q11" s="12">
        <f t="shared" ref="Q11:Q30" si="2">O11+P11</f>
        <v>0</v>
      </c>
      <c r="R11" s="39"/>
    </row>
    <row r="12" spans="1:18" ht="30" x14ac:dyDescent="0.2">
      <c r="A12" s="237">
        <v>31</v>
      </c>
      <c r="B12" s="226" t="s">
        <v>123</v>
      </c>
      <c r="C12" s="28"/>
      <c r="D12" s="28"/>
      <c r="E12" s="28"/>
      <c r="F12" s="28"/>
      <c r="G12" s="28"/>
      <c r="H12" s="28"/>
      <c r="I12" s="28"/>
      <c r="J12" s="28"/>
      <c r="K12" s="28"/>
      <c r="L12" s="28"/>
      <c r="M12" s="28"/>
      <c r="N12" s="28"/>
      <c r="O12" s="12">
        <f t="shared" si="1"/>
        <v>0</v>
      </c>
      <c r="P12" s="44"/>
      <c r="Q12" s="12">
        <f t="shared" si="2"/>
        <v>0</v>
      </c>
      <c r="R12" s="39"/>
    </row>
    <row r="13" spans="1:18" ht="30" x14ac:dyDescent="0.2">
      <c r="A13" s="237">
        <v>32</v>
      </c>
      <c r="B13" s="226" t="s">
        <v>124</v>
      </c>
      <c r="C13" s="28"/>
      <c r="D13" s="28"/>
      <c r="E13" s="28"/>
      <c r="F13" s="28"/>
      <c r="G13" s="28"/>
      <c r="H13" s="28"/>
      <c r="I13" s="28"/>
      <c r="J13" s="28"/>
      <c r="K13" s="28"/>
      <c r="L13" s="28"/>
      <c r="M13" s="28"/>
      <c r="N13" s="28"/>
      <c r="O13" s="12">
        <f t="shared" si="1"/>
        <v>0</v>
      </c>
      <c r="P13" s="44"/>
      <c r="Q13" s="12">
        <f t="shared" si="2"/>
        <v>0</v>
      </c>
      <c r="R13" s="39"/>
    </row>
    <row r="14" spans="1:18" x14ac:dyDescent="0.2">
      <c r="A14" s="237">
        <v>33</v>
      </c>
      <c r="B14" s="226" t="s">
        <v>125</v>
      </c>
      <c r="C14" s="28"/>
      <c r="D14" s="28"/>
      <c r="E14" s="28"/>
      <c r="F14" s="28"/>
      <c r="G14" s="28"/>
      <c r="H14" s="28"/>
      <c r="I14" s="28"/>
      <c r="J14" s="28"/>
      <c r="K14" s="28"/>
      <c r="L14" s="28"/>
      <c r="M14" s="28"/>
      <c r="N14" s="28"/>
      <c r="O14" s="12">
        <f t="shared" si="1"/>
        <v>0</v>
      </c>
      <c r="P14" s="44"/>
      <c r="Q14" s="12">
        <f t="shared" si="2"/>
        <v>0</v>
      </c>
      <c r="R14" s="39"/>
    </row>
    <row r="15" spans="1:18" x14ac:dyDescent="0.2">
      <c r="A15" s="237">
        <v>34</v>
      </c>
      <c r="B15" s="226" t="s">
        <v>126</v>
      </c>
      <c r="C15" s="28"/>
      <c r="D15" s="28"/>
      <c r="E15" s="28"/>
      <c r="F15" s="28"/>
      <c r="G15" s="28"/>
      <c r="H15" s="28"/>
      <c r="I15" s="28"/>
      <c r="J15" s="28"/>
      <c r="K15" s="28"/>
      <c r="L15" s="28"/>
      <c r="M15" s="28"/>
      <c r="N15" s="28"/>
      <c r="O15" s="12">
        <f t="shared" si="1"/>
        <v>0</v>
      </c>
      <c r="P15" s="44"/>
      <c r="Q15" s="12">
        <f t="shared" si="2"/>
        <v>0</v>
      </c>
      <c r="R15" s="39"/>
    </row>
    <row r="16" spans="1:18" x14ac:dyDescent="0.2">
      <c r="A16" s="237">
        <v>1</v>
      </c>
      <c r="B16" s="227" t="s">
        <v>19</v>
      </c>
      <c r="C16" s="45">
        <f>SUM(C17:C23)</f>
        <v>0</v>
      </c>
      <c r="D16" s="45">
        <f t="shared" ref="D16:P16" si="3">SUM(D17:D23)</f>
        <v>0</v>
      </c>
      <c r="E16" s="45">
        <f t="shared" si="3"/>
        <v>0</v>
      </c>
      <c r="F16" s="45">
        <f t="shared" si="3"/>
        <v>0</v>
      </c>
      <c r="G16" s="45">
        <f t="shared" si="3"/>
        <v>0</v>
      </c>
      <c r="H16" s="45">
        <f t="shared" si="3"/>
        <v>0</v>
      </c>
      <c r="I16" s="45">
        <f t="shared" si="3"/>
        <v>0</v>
      </c>
      <c r="J16" s="45">
        <f t="shared" si="3"/>
        <v>0</v>
      </c>
      <c r="K16" s="45">
        <f t="shared" si="3"/>
        <v>0</v>
      </c>
      <c r="L16" s="45">
        <f t="shared" si="3"/>
        <v>0</v>
      </c>
      <c r="M16" s="45">
        <f t="shared" si="3"/>
        <v>0</v>
      </c>
      <c r="N16" s="45">
        <f t="shared" si="3"/>
        <v>0</v>
      </c>
      <c r="O16" s="12">
        <f t="shared" si="3"/>
        <v>0</v>
      </c>
      <c r="P16" s="44">
        <f t="shared" si="3"/>
        <v>0</v>
      </c>
      <c r="Q16" s="12">
        <f t="shared" si="2"/>
        <v>0</v>
      </c>
      <c r="R16" s="39"/>
    </row>
    <row r="17" spans="1:18" x14ac:dyDescent="0.2">
      <c r="A17" s="237">
        <v>2</v>
      </c>
      <c r="B17" s="226" t="s">
        <v>58</v>
      </c>
      <c r="C17" s="45"/>
      <c r="D17" s="45"/>
      <c r="E17" s="45"/>
      <c r="F17" s="45"/>
      <c r="G17" s="45"/>
      <c r="H17" s="45"/>
      <c r="I17" s="45"/>
      <c r="J17" s="45"/>
      <c r="K17" s="45"/>
      <c r="L17" s="45"/>
      <c r="M17" s="45"/>
      <c r="N17" s="45"/>
      <c r="O17" s="12">
        <f t="shared" ref="O17:O30" si="4">SUM(C17:N17)</f>
        <v>0</v>
      </c>
      <c r="P17" s="44"/>
      <c r="Q17" s="12">
        <f t="shared" si="2"/>
        <v>0</v>
      </c>
      <c r="R17" s="39"/>
    </row>
    <row r="18" spans="1:18" x14ac:dyDescent="0.2">
      <c r="A18" s="237">
        <v>3</v>
      </c>
      <c r="B18" s="226" t="s">
        <v>59</v>
      </c>
      <c r="C18" s="45"/>
      <c r="D18" s="45"/>
      <c r="E18" s="45"/>
      <c r="F18" s="45"/>
      <c r="G18" s="45"/>
      <c r="H18" s="45"/>
      <c r="I18" s="45"/>
      <c r="J18" s="45"/>
      <c r="K18" s="45"/>
      <c r="L18" s="45"/>
      <c r="M18" s="45"/>
      <c r="N18" s="45"/>
      <c r="O18" s="12">
        <f t="shared" si="4"/>
        <v>0</v>
      </c>
      <c r="P18" s="44"/>
      <c r="Q18" s="12">
        <f t="shared" si="2"/>
        <v>0</v>
      </c>
      <c r="R18" s="39"/>
    </row>
    <row r="19" spans="1:18" x14ac:dyDescent="0.2">
      <c r="A19" s="237">
        <v>4</v>
      </c>
      <c r="B19" s="226" t="s">
        <v>60</v>
      </c>
      <c r="C19" s="45"/>
      <c r="D19" s="45"/>
      <c r="E19" s="45"/>
      <c r="F19" s="45"/>
      <c r="G19" s="45"/>
      <c r="H19" s="45"/>
      <c r="I19" s="45"/>
      <c r="J19" s="45"/>
      <c r="K19" s="45"/>
      <c r="L19" s="45"/>
      <c r="M19" s="45"/>
      <c r="N19" s="45"/>
      <c r="O19" s="12">
        <f t="shared" si="4"/>
        <v>0</v>
      </c>
      <c r="P19" s="44"/>
      <c r="Q19" s="12">
        <f t="shared" si="2"/>
        <v>0</v>
      </c>
      <c r="R19" s="39"/>
    </row>
    <row r="20" spans="1:18" x14ac:dyDescent="0.2">
      <c r="A20" s="237">
        <v>5</v>
      </c>
      <c r="B20" s="226" t="s">
        <v>61</v>
      </c>
      <c r="C20" s="45"/>
      <c r="D20" s="45"/>
      <c r="E20" s="45"/>
      <c r="F20" s="45"/>
      <c r="G20" s="45"/>
      <c r="H20" s="45"/>
      <c r="I20" s="45"/>
      <c r="J20" s="45"/>
      <c r="K20" s="45"/>
      <c r="L20" s="45"/>
      <c r="M20" s="45"/>
      <c r="N20" s="45"/>
      <c r="O20" s="12">
        <f t="shared" si="4"/>
        <v>0</v>
      </c>
      <c r="P20" s="44"/>
      <c r="Q20" s="12">
        <f t="shared" si="2"/>
        <v>0</v>
      </c>
      <c r="R20" s="39"/>
    </row>
    <row r="21" spans="1:18" x14ac:dyDescent="0.2">
      <c r="A21" s="237">
        <v>6</v>
      </c>
      <c r="B21" s="226" t="s">
        <v>27</v>
      </c>
      <c r="C21" s="45"/>
      <c r="D21" s="45"/>
      <c r="E21" s="45"/>
      <c r="F21" s="45"/>
      <c r="G21" s="45"/>
      <c r="H21" s="45"/>
      <c r="I21" s="45"/>
      <c r="J21" s="45"/>
      <c r="K21" s="45"/>
      <c r="L21" s="45"/>
      <c r="M21" s="45"/>
      <c r="N21" s="45"/>
      <c r="O21" s="12">
        <f t="shared" si="4"/>
        <v>0</v>
      </c>
      <c r="P21" s="44"/>
      <c r="Q21" s="12">
        <f t="shared" si="2"/>
        <v>0</v>
      </c>
      <c r="R21" s="39"/>
    </row>
    <row r="22" spans="1:18" x14ac:dyDescent="0.2">
      <c r="A22" s="237">
        <v>7</v>
      </c>
      <c r="B22" s="226" t="s">
        <v>62</v>
      </c>
      <c r="C22" s="45"/>
      <c r="D22" s="45"/>
      <c r="E22" s="45"/>
      <c r="F22" s="45"/>
      <c r="G22" s="45"/>
      <c r="H22" s="45"/>
      <c r="I22" s="45"/>
      <c r="J22" s="45"/>
      <c r="K22" s="45"/>
      <c r="L22" s="45"/>
      <c r="M22" s="45"/>
      <c r="N22" s="45"/>
      <c r="O22" s="12">
        <f t="shared" si="4"/>
        <v>0</v>
      </c>
      <c r="P22" s="44"/>
      <c r="Q22" s="12">
        <f t="shared" si="2"/>
        <v>0</v>
      </c>
      <c r="R22" s="39"/>
    </row>
    <row r="23" spans="1:18" x14ac:dyDescent="0.2">
      <c r="A23" s="237">
        <v>35</v>
      </c>
      <c r="B23" s="226" t="s">
        <v>127</v>
      </c>
      <c r="C23" s="45"/>
      <c r="D23" s="45"/>
      <c r="E23" s="45"/>
      <c r="F23" s="45"/>
      <c r="G23" s="45"/>
      <c r="H23" s="45"/>
      <c r="I23" s="45"/>
      <c r="J23" s="45"/>
      <c r="K23" s="45"/>
      <c r="L23" s="45"/>
      <c r="M23" s="45"/>
      <c r="N23" s="45"/>
      <c r="O23" s="12">
        <f t="shared" si="4"/>
        <v>0</v>
      </c>
      <c r="P23" s="44"/>
      <c r="Q23" s="12">
        <f t="shared" si="2"/>
        <v>0</v>
      </c>
      <c r="R23" s="39"/>
    </row>
    <row r="24" spans="1:18" x14ac:dyDescent="0.2">
      <c r="A24" s="237">
        <v>8</v>
      </c>
      <c r="B24" s="227" t="s">
        <v>5</v>
      </c>
      <c r="C24" s="45">
        <f>SUM(C25:C29)</f>
        <v>0</v>
      </c>
      <c r="D24" s="45">
        <f t="shared" ref="D24:P24" si="5">SUM(D25:D29)</f>
        <v>0</v>
      </c>
      <c r="E24" s="45">
        <f t="shared" si="5"/>
        <v>0</v>
      </c>
      <c r="F24" s="45">
        <f t="shared" si="5"/>
        <v>0</v>
      </c>
      <c r="G24" s="45">
        <f t="shared" si="5"/>
        <v>0</v>
      </c>
      <c r="H24" s="45">
        <f t="shared" si="5"/>
        <v>0</v>
      </c>
      <c r="I24" s="45">
        <f t="shared" si="5"/>
        <v>0</v>
      </c>
      <c r="J24" s="45">
        <f t="shared" si="5"/>
        <v>0</v>
      </c>
      <c r="K24" s="45">
        <f t="shared" si="5"/>
        <v>0</v>
      </c>
      <c r="L24" s="45">
        <f t="shared" si="5"/>
        <v>0</v>
      </c>
      <c r="M24" s="45">
        <f t="shared" si="5"/>
        <v>0</v>
      </c>
      <c r="N24" s="45">
        <f>SUM(N25:N29)</f>
        <v>0</v>
      </c>
      <c r="O24" s="12">
        <f>SUM(C24:N24)</f>
        <v>0</v>
      </c>
      <c r="P24" s="44">
        <f t="shared" si="5"/>
        <v>0</v>
      </c>
      <c r="Q24" s="12">
        <f t="shared" si="2"/>
        <v>0</v>
      </c>
    </row>
    <row r="25" spans="1:18" ht="30" x14ac:dyDescent="0.2">
      <c r="A25" s="237">
        <v>9</v>
      </c>
      <c r="B25" s="268" t="s">
        <v>193</v>
      </c>
      <c r="C25" s="45"/>
      <c r="D25" s="45"/>
      <c r="E25" s="45"/>
      <c r="F25" s="45"/>
      <c r="G25" s="45"/>
      <c r="H25" s="45"/>
      <c r="I25" s="45"/>
      <c r="J25" s="45"/>
      <c r="K25" s="45"/>
      <c r="L25" s="45"/>
      <c r="M25" s="45"/>
      <c r="N25" s="45"/>
      <c r="O25" s="12">
        <f t="shared" si="4"/>
        <v>0</v>
      </c>
      <c r="P25" s="44"/>
      <c r="Q25" s="12">
        <f t="shared" si="2"/>
        <v>0</v>
      </c>
    </row>
    <row r="26" spans="1:18" ht="30" x14ac:dyDescent="0.2">
      <c r="A26" s="237">
        <v>10</v>
      </c>
      <c r="B26" s="268" t="s">
        <v>194</v>
      </c>
      <c r="C26" s="45"/>
      <c r="D26" s="45"/>
      <c r="E26" s="45"/>
      <c r="F26" s="45"/>
      <c r="G26" s="45"/>
      <c r="H26" s="45"/>
      <c r="I26" s="45"/>
      <c r="J26" s="45"/>
      <c r="K26" s="45"/>
      <c r="L26" s="45"/>
      <c r="M26" s="45"/>
      <c r="N26" s="45"/>
      <c r="O26" s="12">
        <f t="shared" si="4"/>
        <v>0</v>
      </c>
      <c r="P26" s="44"/>
      <c r="Q26" s="12">
        <f t="shared" si="2"/>
        <v>0</v>
      </c>
    </row>
    <row r="27" spans="1:18" ht="30" x14ac:dyDescent="0.2">
      <c r="A27" s="237">
        <v>11</v>
      </c>
      <c r="B27" s="268" t="s">
        <v>195</v>
      </c>
      <c r="C27" s="45"/>
      <c r="D27" s="45"/>
      <c r="E27" s="45"/>
      <c r="F27" s="45"/>
      <c r="G27" s="45"/>
      <c r="H27" s="45"/>
      <c r="I27" s="45"/>
      <c r="J27" s="45"/>
      <c r="K27" s="45"/>
      <c r="L27" s="45"/>
      <c r="M27" s="45"/>
      <c r="N27" s="45"/>
      <c r="O27" s="12">
        <f t="shared" si="4"/>
        <v>0</v>
      </c>
      <c r="P27" s="44"/>
      <c r="Q27" s="12">
        <f t="shared" si="2"/>
        <v>0</v>
      </c>
    </row>
    <row r="28" spans="1:18" x14ac:dyDescent="0.2">
      <c r="A28" s="237">
        <v>26</v>
      </c>
      <c r="B28" s="228" t="s">
        <v>164</v>
      </c>
      <c r="C28" s="45"/>
      <c r="D28" s="45"/>
      <c r="E28" s="45"/>
      <c r="F28" s="45"/>
      <c r="G28" s="45"/>
      <c r="H28" s="45"/>
      <c r="I28" s="45"/>
      <c r="J28" s="45"/>
      <c r="K28" s="45"/>
      <c r="L28" s="45"/>
      <c r="M28" s="45"/>
      <c r="N28" s="45"/>
      <c r="O28" s="12">
        <f t="shared" si="4"/>
        <v>0</v>
      </c>
      <c r="P28" s="44"/>
      <c r="Q28" s="12">
        <f t="shared" si="2"/>
        <v>0</v>
      </c>
    </row>
    <row r="29" spans="1:18" x14ac:dyDescent="0.2">
      <c r="A29" s="237">
        <v>12</v>
      </c>
      <c r="B29" s="228" t="s">
        <v>165</v>
      </c>
      <c r="C29" s="45"/>
      <c r="D29" s="45"/>
      <c r="E29" s="45"/>
      <c r="F29" s="45"/>
      <c r="G29" s="45"/>
      <c r="H29" s="45"/>
      <c r="I29" s="45"/>
      <c r="J29" s="45"/>
      <c r="K29" s="45"/>
      <c r="L29" s="45"/>
      <c r="M29" s="45"/>
      <c r="N29" s="45"/>
      <c r="O29" s="12">
        <f t="shared" si="4"/>
        <v>0</v>
      </c>
      <c r="P29" s="44"/>
      <c r="Q29" s="12">
        <f t="shared" si="2"/>
        <v>0</v>
      </c>
    </row>
    <row r="30" spans="1:18" s="47" customFormat="1" x14ac:dyDescent="0.2">
      <c r="A30" s="237">
        <v>36</v>
      </c>
      <c r="B30" s="228" t="s">
        <v>166</v>
      </c>
      <c r="C30" s="46"/>
      <c r="D30" s="46"/>
      <c r="E30" s="46"/>
      <c r="F30" s="46"/>
      <c r="G30" s="46"/>
      <c r="H30" s="46"/>
      <c r="I30" s="46"/>
      <c r="J30" s="46"/>
      <c r="K30" s="46"/>
      <c r="L30" s="46"/>
      <c r="M30" s="46"/>
      <c r="N30" s="46"/>
      <c r="O30" s="12">
        <f t="shared" si="4"/>
        <v>0</v>
      </c>
      <c r="P30" s="44"/>
      <c r="Q30" s="12">
        <f t="shared" si="2"/>
        <v>0</v>
      </c>
    </row>
    <row r="31" spans="1:18" x14ac:dyDescent="0.2">
      <c r="A31" s="237"/>
      <c r="B31" s="229"/>
      <c r="O31" s="48"/>
      <c r="P31" s="49"/>
      <c r="Q31" s="48"/>
    </row>
    <row r="32" spans="1:18" ht="30" x14ac:dyDescent="0.2">
      <c r="A32" s="238">
        <v>13</v>
      </c>
      <c r="B32" s="230" t="s">
        <v>91</v>
      </c>
      <c r="C32" s="109">
        <f>SUM(C10,C16,C24,C30)</f>
        <v>0</v>
      </c>
      <c r="D32" s="109">
        <f t="shared" ref="D32:M32" si="6">SUM(D10,D16,D24,D30)</f>
        <v>0</v>
      </c>
      <c r="E32" s="109">
        <f t="shared" si="6"/>
        <v>0</v>
      </c>
      <c r="F32" s="109">
        <f t="shared" si="6"/>
        <v>0</v>
      </c>
      <c r="G32" s="109">
        <f t="shared" si="6"/>
        <v>0</v>
      </c>
      <c r="H32" s="109">
        <f t="shared" si="6"/>
        <v>0</v>
      </c>
      <c r="I32" s="109">
        <f t="shared" si="6"/>
        <v>0</v>
      </c>
      <c r="J32" s="109">
        <f t="shared" si="6"/>
        <v>0</v>
      </c>
      <c r="K32" s="109">
        <f t="shared" si="6"/>
        <v>0</v>
      </c>
      <c r="L32" s="109">
        <f t="shared" si="6"/>
        <v>0</v>
      </c>
      <c r="M32" s="109">
        <f t="shared" si="6"/>
        <v>0</v>
      </c>
      <c r="N32" s="109">
        <f>SUM(N10,N16,N24,N30)</f>
        <v>0</v>
      </c>
      <c r="O32" s="109">
        <f>SUM(C32:N32)</f>
        <v>0</v>
      </c>
      <c r="P32" s="109">
        <f>SUM(D32:O32)</f>
        <v>0</v>
      </c>
      <c r="Q32" s="109">
        <f>SUM(Q10,Q16,Q24,Q30)</f>
        <v>0</v>
      </c>
    </row>
    <row r="33" spans="1:17" x14ac:dyDescent="0.2">
      <c r="A33" s="238"/>
      <c r="B33" s="50"/>
      <c r="C33" s="36"/>
      <c r="D33" s="36"/>
      <c r="E33" s="36"/>
      <c r="F33" s="36"/>
      <c r="G33" s="36"/>
      <c r="H33" s="36"/>
      <c r="I33" s="36"/>
      <c r="J33" s="36"/>
      <c r="K33" s="36"/>
      <c r="L33" s="36"/>
      <c r="M33" s="36"/>
      <c r="N33" s="36"/>
      <c r="O33" s="36"/>
      <c r="P33" s="36"/>
      <c r="Q33" s="36"/>
    </row>
    <row r="34" spans="1:17" x14ac:dyDescent="0.2">
      <c r="A34" s="238">
        <v>14</v>
      </c>
      <c r="B34" s="231" t="s">
        <v>169</v>
      </c>
      <c r="C34" s="111">
        <f>(15/2)/360*12</f>
        <v>0.25</v>
      </c>
      <c r="D34" s="111">
        <f>(30+15)/2/360*12</f>
        <v>0.75</v>
      </c>
      <c r="E34" s="111">
        <f>(30+60)/2/360*12</f>
        <v>1.5</v>
      </c>
      <c r="F34" s="111">
        <f>(60+90)/2/360*12</f>
        <v>2.5</v>
      </c>
      <c r="G34" s="111">
        <f>(90+180)/2/360*12</f>
        <v>4.5</v>
      </c>
      <c r="H34" s="111">
        <f>(180+360)/2/360*12</f>
        <v>9</v>
      </c>
      <c r="I34" s="111">
        <f>(360+720)/2/360*12</f>
        <v>18</v>
      </c>
      <c r="J34" s="111">
        <f>(720+1080)/2/360*12</f>
        <v>30</v>
      </c>
      <c r="K34" s="111">
        <f>(1080+1440)/2/360*12</f>
        <v>42</v>
      </c>
      <c r="L34" s="111">
        <f>(1440+1800)/2/360*12</f>
        <v>54</v>
      </c>
      <c r="M34" s="111" t="s">
        <v>50</v>
      </c>
      <c r="N34" s="111" t="s">
        <v>56</v>
      </c>
      <c r="O34" s="111" t="s">
        <v>90</v>
      </c>
      <c r="P34" s="111"/>
      <c r="Q34" s="111"/>
    </row>
    <row r="35" spans="1:17" x14ac:dyDescent="0.2">
      <c r="A35" s="238"/>
      <c r="B35" s="51"/>
      <c r="C35" s="36"/>
      <c r="D35" s="36"/>
      <c r="E35" s="36"/>
      <c r="F35" s="36"/>
      <c r="G35" s="36"/>
      <c r="H35" s="36"/>
      <c r="I35" s="36"/>
      <c r="J35" s="36"/>
      <c r="K35" s="36"/>
      <c r="L35" s="36"/>
      <c r="M35" s="36"/>
      <c r="N35" s="36"/>
      <c r="O35" s="36"/>
      <c r="P35" s="36"/>
      <c r="Q35" s="36"/>
    </row>
    <row r="36" spans="1:17" ht="30" x14ac:dyDescent="0.2">
      <c r="A36" s="238">
        <v>15</v>
      </c>
      <c r="B36" s="231" t="s">
        <v>34</v>
      </c>
      <c r="C36" s="111" t="e">
        <f>(C32/$O$32*C34)</f>
        <v>#DIV/0!</v>
      </c>
      <c r="D36" s="111" t="e">
        <f t="shared" ref="D36:N36" si="7">(D32/$O$32*D34)</f>
        <v>#DIV/0!</v>
      </c>
      <c r="E36" s="111" t="e">
        <f t="shared" si="7"/>
        <v>#DIV/0!</v>
      </c>
      <c r="F36" s="111" t="e">
        <f t="shared" si="7"/>
        <v>#DIV/0!</v>
      </c>
      <c r="G36" s="111" t="e">
        <f t="shared" si="7"/>
        <v>#DIV/0!</v>
      </c>
      <c r="H36" s="111" t="e">
        <f t="shared" si="7"/>
        <v>#DIV/0!</v>
      </c>
      <c r="I36" s="111" t="e">
        <f t="shared" si="7"/>
        <v>#DIV/0!</v>
      </c>
      <c r="J36" s="111" t="e">
        <f t="shared" si="7"/>
        <v>#DIV/0!</v>
      </c>
      <c r="K36" s="111" t="e">
        <f t="shared" si="7"/>
        <v>#DIV/0!</v>
      </c>
      <c r="L36" s="111" t="e">
        <f t="shared" si="7"/>
        <v>#DIV/0!</v>
      </c>
      <c r="M36" s="111" t="e">
        <f t="shared" si="7"/>
        <v>#DIV/0!</v>
      </c>
      <c r="N36" s="111" t="e">
        <f t="shared" si="7"/>
        <v>#DIV/0!</v>
      </c>
      <c r="O36" s="111" t="e">
        <f>ROUND(SUM(C36:N36),2)</f>
        <v>#DIV/0!</v>
      </c>
      <c r="P36" s="111"/>
      <c r="Q36" s="111"/>
    </row>
    <row r="37" spans="1:17" x14ac:dyDescent="0.2">
      <c r="A37" s="238"/>
      <c r="B37" s="51"/>
      <c r="C37" s="36"/>
      <c r="D37" s="36"/>
      <c r="E37" s="36"/>
      <c r="F37" s="36"/>
      <c r="G37" s="36"/>
      <c r="H37" s="36"/>
      <c r="I37" s="36"/>
      <c r="J37" s="36"/>
      <c r="K37" s="36"/>
      <c r="L37" s="36"/>
      <c r="M37" s="36"/>
      <c r="N37" s="36"/>
      <c r="O37" s="36"/>
      <c r="P37" s="36"/>
      <c r="Q37" s="36"/>
    </row>
    <row r="38" spans="1:17" x14ac:dyDescent="0.2">
      <c r="A38" s="237">
        <v>16</v>
      </c>
      <c r="B38" s="232" t="s">
        <v>29</v>
      </c>
      <c r="C38" s="52"/>
      <c r="D38" s="52"/>
      <c r="E38" s="52"/>
      <c r="F38" s="52"/>
      <c r="G38" s="52"/>
      <c r="H38" s="52"/>
      <c r="I38" s="52"/>
      <c r="J38" s="52"/>
      <c r="K38" s="52"/>
      <c r="L38" s="52"/>
      <c r="M38" s="52"/>
      <c r="N38" s="52"/>
      <c r="O38" s="53"/>
      <c r="P38" s="54"/>
      <c r="Q38" s="53"/>
    </row>
    <row r="39" spans="1:17" x14ac:dyDescent="0.2">
      <c r="A39" s="237">
        <v>17</v>
      </c>
      <c r="B39" s="227" t="s">
        <v>32</v>
      </c>
      <c r="C39" s="45">
        <f>SUM(C40:C44)</f>
        <v>0</v>
      </c>
      <c r="D39" s="45">
        <f>SUM(D40:D43)</f>
        <v>0</v>
      </c>
      <c r="E39" s="45">
        <f t="shared" ref="E39:M39" si="8">SUM(E40:E43)</f>
        <v>0</v>
      </c>
      <c r="F39" s="45">
        <f t="shared" si="8"/>
        <v>0</v>
      </c>
      <c r="G39" s="45">
        <f t="shared" si="8"/>
        <v>0</v>
      </c>
      <c r="H39" s="45">
        <f t="shared" si="8"/>
        <v>0</v>
      </c>
      <c r="I39" s="45">
        <f t="shared" si="8"/>
        <v>0</v>
      </c>
      <c r="J39" s="45">
        <f t="shared" si="8"/>
        <v>0</v>
      </c>
      <c r="K39" s="45">
        <f t="shared" si="8"/>
        <v>0</v>
      </c>
      <c r="L39" s="45">
        <f t="shared" si="8"/>
        <v>0</v>
      </c>
      <c r="M39" s="45">
        <f t="shared" si="8"/>
        <v>0</v>
      </c>
      <c r="N39" s="45">
        <f>SUM(N40:N43)</f>
        <v>0</v>
      </c>
      <c r="O39" s="12">
        <f t="shared" ref="O39:O47" si="9">SUM(C39:N39)</f>
        <v>0</v>
      </c>
      <c r="P39" s="44">
        <f>SUM(P40:P43)</f>
        <v>0</v>
      </c>
      <c r="Q39" s="12">
        <f t="shared" ref="Q39:Q47" si="10">O39+P39</f>
        <v>0</v>
      </c>
    </row>
    <row r="40" spans="1:17" x14ac:dyDescent="0.2">
      <c r="A40" s="237">
        <v>37</v>
      </c>
      <c r="B40" s="226" t="s">
        <v>128</v>
      </c>
      <c r="C40" s="45"/>
      <c r="D40" s="45"/>
      <c r="E40" s="45"/>
      <c r="F40" s="45"/>
      <c r="G40" s="45"/>
      <c r="H40" s="45"/>
      <c r="I40" s="45"/>
      <c r="J40" s="45"/>
      <c r="K40" s="45"/>
      <c r="L40" s="45"/>
      <c r="M40" s="45"/>
      <c r="N40" s="45"/>
      <c r="O40" s="12">
        <f t="shared" si="9"/>
        <v>0</v>
      </c>
      <c r="P40" s="12"/>
      <c r="Q40" s="12">
        <f t="shared" si="10"/>
        <v>0</v>
      </c>
    </row>
    <row r="41" spans="1:17" x14ac:dyDescent="0.2">
      <c r="A41" s="237">
        <v>38</v>
      </c>
      <c r="B41" s="226" t="s">
        <v>129</v>
      </c>
      <c r="C41" s="45"/>
      <c r="D41" s="45"/>
      <c r="E41" s="45"/>
      <c r="F41" s="45"/>
      <c r="G41" s="45"/>
      <c r="H41" s="45"/>
      <c r="I41" s="45"/>
      <c r="J41" s="45"/>
      <c r="K41" s="45"/>
      <c r="L41" s="45"/>
      <c r="M41" s="45"/>
      <c r="N41" s="45"/>
      <c r="O41" s="12">
        <f t="shared" si="9"/>
        <v>0</v>
      </c>
      <c r="P41" s="12"/>
      <c r="Q41" s="12">
        <f t="shared" si="10"/>
        <v>0</v>
      </c>
    </row>
    <row r="42" spans="1:17" x14ac:dyDescent="0.2">
      <c r="A42" s="237">
        <v>18</v>
      </c>
      <c r="B42" s="226" t="s">
        <v>30</v>
      </c>
      <c r="C42" s="45"/>
      <c r="D42" s="45"/>
      <c r="E42" s="45"/>
      <c r="F42" s="45"/>
      <c r="G42" s="45"/>
      <c r="H42" s="45"/>
      <c r="I42" s="45"/>
      <c r="J42" s="45"/>
      <c r="K42" s="45"/>
      <c r="L42" s="45"/>
      <c r="M42" s="45"/>
      <c r="N42" s="45"/>
      <c r="O42" s="12">
        <f t="shared" si="9"/>
        <v>0</v>
      </c>
      <c r="P42" s="12"/>
      <c r="Q42" s="12">
        <f t="shared" si="10"/>
        <v>0</v>
      </c>
    </row>
    <row r="43" spans="1:17" x14ac:dyDescent="0.2">
      <c r="A43" s="237">
        <v>19</v>
      </c>
      <c r="B43" s="226" t="s">
        <v>31</v>
      </c>
      <c r="C43" s="45"/>
      <c r="D43" s="45"/>
      <c r="E43" s="45"/>
      <c r="F43" s="45"/>
      <c r="G43" s="45"/>
      <c r="H43" s="45"/>
      <c r="I43" s="45"/>
      <c r="J43" s="45"/>
      <c r="K43" s="45"/>
      <c r="L43" s="45"/>
      <c r="M43" s="45"/>
      <c r="N43" s="45"/>
      <c r="O43" s="12">
        <f t="shared" si="9"/>
        <v>0</v>
      </c>
      <c r="P43" s="12"/>
      <c r="Q43" s="12">
        <f t="shared" si="10"/>
        <v>0</v>
      </c>
    </row>
    <row r="44" spans="1:17" x14ac:dyDescent="0.2">
      <c r="A44" s="237">
        <v>44</v>
      </c>
      <c r="B44" s="228" t="s">
        <v>168</v>
      </c>
      <c r="C44" s="45"/>
      <c r="D44" s="45"/>
      <c r="E44" s="45"/>
      <c r="F44" s="45"/>
      <c r="G44" s="45"/>
      <c r="H44" s="45"/>
      <c r="I44" s="45"/>
      <c r="J44" s="45"/>
      <c r="K44" s="45"/>
      <c r="L44" s="45"/>
      <c r="M44" s="45"/>
      <c r="N44" s="45"/>
      <c r="O44" s="12"/>
      <c r="P44" s="12"/>
      <c r="Q44" s="12"/>
    </row>
    <row r="45" spans="1:17" x14ac:dyDescent="0.2">
      <c r="A45" s="237">
        <v>20</v>
      </c>
      <c r="B45" s="227" t="s">
        <v>0</v>
      </c>
      <c r="C45" s="45"/>
      <c r="D45" s="45"/>
      <c r="E45" s="45"/>
      <c r="F45" s="45"/>
      <c r="G45" s="45"/>
      <c r="H45" s="45"/>
      <c r="I45" s="45"/>
      <c r="J45" s="45"/>
      <c r="K45" s="45"/>
      <c r="L45" s="45"/>
      <c r="M45" s="45"/>
      <c r="N45" s="45"/>
      <c r="O45" s="12">
        <f t="shared" si="9"/>
        <v>0</v>
      </c>
      <c r="P45" s="12"/>
      <c r="Q45" s="12">
        <f t="shared" si="10"/>
        <v>0</v>
      </c>
    </row>
    <row r="46" spans="1:17" x14ac:dyDescent="0.2">
      <c r="A46" s="237">
        <v>21</v>
      </c>
      <c r="B46" s="227" t="s">
        <v>20</v>
      </c>
      <c r="C46" s="45"/>
      <c r="D46" s="45"/>
      <c r="E46" s="45"/>
      <c r="F46" s="45"/>
      <c r="G46" s="45"/>
      <c r="H46" s="45"/>
      <c r="I46" s="45"/>
      <c r="J46" s="45"/>
      <c r="K46" s="45"/>
      <c r="L46" s="45"/>
      <c r="M46" s="45"/>
      <c r="N46" s="45"/>
      <c r="O46" s="12">
        <f t="shared" si="9"/>
        <v>0</v>
      </c>
      <c r="P46" s="12"/>
      <c r="Q46" s="12">
        <f t="shared" si="10"/>
        <v>0</v>
      </c>
    </row>
    <row r="47" spans="1:17" x14ac:dyDescent="0.2">
      <c r="A47" s="237">
        <v>41</v>
      </c>
      <c r="B47" s="228" t="s">
        <v>3</v>
      </c>
      <c r="C47" s="45"/>
      <c r="D47" s="45"/>
      <c r="E47" s="45"/>
      <c r="F47" s="45"/>
      <c r="G47" s="45"/>
      <c r="H47" s="45"/>
      <c r="I47" s="45"/>
      <c r="J47" s="45"/>
      <c r="K47" s="45"/>
      <c r="L47" s="45"/>
      <c r="M47" s="45"/>
      <c r="N47" s="45"/>
      <c r="O47" s="12">
        <f t="shared" si="9"/>
        <v>0</v>
      </c>
      <c r="P47" s="12"/>
      <c r="Q47" s="12">
        <f t="shared" si="10"/>
        <v>0</v>
      </c>
    </row>
    <row r="48" spans="1:17" x14ac:dyDescent="0.2">
      <c r="A48" s="237">
        <v>42</v>
      </c>
      <c r="B48" s="228" t="s">
        <v>167</v>
      </c>
      <c r="C48" s="36"/>
      <c r="D48" s="36"/>
      <c r="E48" s="36"/>
      <c r="F48" s="36"/>
      <c r="G48" s="36"/>
      <c r="H48" s="36"/>
      <c r="I48" s="36"/>
      <c r="J48" s="36"/>
      <c r="K48" s="36"/>
      <c r="L48" s="36"/>
      <c r="M48" s="36"/>
      <c r="N48" s="36"/>
      <c r="O48" s="55"/>
      <c r="P48" s="55"/>
      <c r="Q48" s="55"/>
    </row>
    <row r="49" spans="1:17" x14ac:dyDescent="0.2">
      <c r="A49" s="237">
        <v>43</v>
      </c>
      <c r="B49" s="233" t="s">
        <v>154</v>
      </c>
      <c r="C49" s="36"/>
      <c r="D49" s="36"/>
      <c r="E49" s="36"/>
      <c r="F49" s="36"/>
      <c r="G49" s="36"/>
      <c r="H49" s="36"/>
      <c r="I49" s="36"/>
      <c r="J49" s="36"/>
      <c r="K49" s="36"/>
      <c r="L49" s="36"/>
      <c r="M49" s="36"/>
      <c r="N49" s="36"/>
      <c r="O49" s="55"/>
      <c r="P49" s="55"/>
      <c r="Q49" s="55"/>
    </row>
    <row r="50" spans="1:17" ht="30" x14ac:dyDescent="0.2">
      <c r="A50" s="238">
        <v>22</v>
      </c>
      <c r="B50" s="234" t="s">
        <v>113</v>
      </c>
      <c r="C50" s="112">
        <f>SUM(C39,C44,C45,C46:C49)</f>
        <v>0</v>
      </c>
      <c r="D50" s="112">
        <f t="shared" ref="D50:N50" si="11">SUM(D39,D44,D45,D46:D49)</f>
        <v>0</v>
      </c>
      <c r="E50" s="112">
        <f t="shared" si="11"/>
        <v>0</v>
      </c>
      <c r="F50" s="112">
        <f t="shared" si="11"/>
        <v>0</v>
      </c>
      <c r="G50" s="112">
        <f t="shared" si="11"/>
        <v>0</v>
      </c>
      <c r="H50" s="112">
        <f t="shared" si="11"/>
        <v>0</v>
      </c>
      <c r="I50" s="112">
        <f t="shared" si="11"/>
        <v>0</v>
      </c>
      <c r="J50" s="112">
        <f t="shared" si="11"/>
        <v>0</v>
      </c>
      <c r="K50" s="112">
        <f t="shared" si="11"/>
        <v>0</v>
      </c>
      <c r="L50" s="112">
        <f t="shared" si="11"/>
        <v>0</v>
      </c>
      <c r="M50" s="112">
        <f t="shared" si="11"/>
        <v>0</v>
      </c>
      <c r="N50" s="112">
        <f t="shared" si="11"/>
        <v>0</v>
      </c>
      <c r="O50" s="112">
        <f>SUM(C50:N50)</f>
        <v>0</v>
      </c>
      <c r="P50" s="112">
        <f>SUM(P39,P44,P45,P46:P49)</f>
        <v>0</v>
      </c>
      <c r="Q50" s="112">
        <f>SUM(Q39,Q44,Q45,Q46:Q49)</f>
        <v>0</v>
      </c>
    </row>
    <row r="51" spans="1:17" x14ac:dyDescent="0.2">
      <c r="A51" s="238"/>
      <c r="B51" s="50"/>
      <c r="C51" s="36"/>
      <c r="D51" s="36"/>
      <c r="E51" s="36"/>
      <c r="F51" s="36"/>
      <c r="G51" s="36"/>
      <c r="H51" s="36"/>
      <c r="I51" s="36"/>
      <c r="J51" s="36"/>
      <c r="K51" s="36"/>
      <c r="L51" s="36"/>
      <c r="M51" s="36"/>
      <c r="N51" s="36"/>
      <c r="O51" s="36"/>
      <c r="P51" s="36"/>
      <c r="Q51" s="36"/>
    </row>
    <row r="52" spans="1:17" x14ac:dyDescent="0.2">
      <c r="A52" s="238">
        <v>23</v>
      </c>
      <c r="B52" s="231" t="s">
        <v>63</v>
      </c>
      <c r="C52" s="111">
        <f>(15/2)/360*12</f>
        <v>0.25</v>
      </c>
      <c r="D52" s="111">
        <f>(30+15)/2/360*12</f>
        <v>0.75</v>
      </c>
      <c r="E52" s="111">
        <f>(30+60)/2/360*12</f>
        <v>1.5</v>
      </c>
      <c r="F52" s="111">
        <f>(60+90)/2/360*12</f>
        <v>2.5</v>
      </c>
      <c r="G52" s="111">
        <f>(90+180)/2/360*12</f>
        <v>4.5</v>
      </c>
      <c r="H52" s="111">
        <f>(180+360)/2/360*12</f>
        <v>9</v>
      </c>
      <c r="I52" s="111">
        <f>(360+720)/2/360*12</f>
        <v>18</v>
      </c>
      <c r="J52" s="111">
        <f>(720+1080)/2/360*12</f>
        <v>30</v>
      </c>
      <c r="K52" s="111">
        <f>(1080+1440)/2/360*12</f>
        <v>42</v>
      </c>
      <c r="L52" s="111">
        <f>(1440+1800)/2/360*12</f>
        <v>54</v>
      </c>
      <c r="M52" s="111" t="s">
        <v>50</v>
      </c>
      <c r="N52" s="111" t="s">
        <v>56</v>
      </c>
      <c r="O52" s="111" t="s">
        <v>90</v>
      </c>
      <c r="P52" s="111"/>
      <c r="Q52" s="111"/>
    </row>
    <row r="53" spans="1:17" x14ac:dyDescent="0.2">
      <c r="A53" s="238"/>
      <c r="B53" s="51"/>
      <c r="C53" s="36"/>
      <c r="D53" s="36"/>
      <c r="E53" s="36"/>
      <c r="F53" s="36"/>
      <c r="G53" s="36"/>
      <c r="H53" s="36"/>
      <c r="I53" s="36"/>
      <c r="J53" s="36"/>
      <c r="K53" s="36"/>
      <c r="L53" s="36"/>
      <c r="M53" s="36"/>
      <c r="N53" s="36"/>
      <c r="O53" s="36"/>
      <c r="P53" s="36"/>
      <c r="Q53" s="36"/>
    </row>
    <row r="54" spans="1:17" ht="30" x14ac:dyDescent="0.2">
      <c r="A54" s="238">
        <v>24</v>
      </c>
      <c r="B54" s="231" t="s">
        <v>33</v>
      </c>
      <c r="C54" s="111" t="e">
        <f>(C50/$O$50*C52)</f>
        <v>#DIV/0!</v>
      </c>
      <c r="D54" s="111" t="e">
        <f t="shared" ref="D54:N54" si="12">(D50/$O$50*D52)</f>
        <v>#DIV/0!</v>
      </c>
      <c r="E54" s="111" t="e">
        <f t="shared" si="12"/>
        <v>#DIV/0!</v>
      </c>
      <c r="F54" s="111" t="e">
        <f t="shared" si="12"/>
        <v>#DIV/0!</v>
      </c>
      <c r="G54" s="111" t="e">
        <f t="shared" si="12"/>
        <v>#DIV/0!</v>
      </c>
      <c r="H54" s="111" t="e">
        <f t="shared" si="12"/>
        <v>#DIV/0!</v>
      </c>
      <c r="I54" s="111" t="e">
        <f t="shared" si="12"/>
        <v>#DIV/0!</v>
      </c>
      <c r="J54" s="111" t="e">
        <f t="shared" si="12"/>
        <v>#DIV/0!</v>
      </c>
      <c r="K54" s="111" t="e">
        <f t="shared" si="12"/>
        <v>#DIV/0!</v>
      </c>
      <c r="L54" s="111" t="e">
        <f t="shared" si="12"/>
        <v>#DIV/0!</v>
      </c>
      <c r="M54" s="111" t="e">
        <f t="shared" si="12"/>
        <v>#DIV/0!</v>
      </c>
      <c r="N54" s="111" t="e">
        <f t="shared" si="12"/>
        <v>#DIV/0!</v>
      </c>
      <c r="O54" s="111" t="e">
        <f>ROUND(SUM(C54:N54),2)</f>
        <v>#DIV/0!</v>
      </c>
      <c r="P54" s="111"/>
      <c r="Q54" s="111"/>
    </row>
    <row r="55" spans="1:17" x14ac:dyDescent="0.2">
      <c r="A55" s="238"/>
      <c r="B55" s="56"/>
      <c r="C55" s="36"/>
      <c r="D55" s="36"/>
      <c r="E55" s="36"/>
      <c r="F55" s="36"/>
      <c r="G55" s="36"/>
      <c r="H55" s="36"/>
      <c r="I55" s="36"/>
      <c r="J55" s="36"/>
      <c r="K55" s="36"/>
      <c r="L55" s="36"/>
      <c r="M55" s="36"/>
      <c r="N55" s="36"/>
      <c r="O55" s="36"/>
      <c r="P55" s="36"/>
      <c r="Q55" s="36"/>
    </row>
    <row r="56" spans="1:17" ht="30" x14ac:dyDescent="0.2">
      <c r="A56" s="238">
        <v>27</v>
      </c>
      <c r="B56" s="230" t="s">
        <v>87</v>
      </c>
      <c r="C56" s="109"/>
      <c r="D56" s="109"/>
      <c r="E56" s="109"/>
      <c r="F56" s="109"/>
      <c r="G56" s="109"/>
      <c r="H56" s="109"/>
      <c r="I56" s="109"/>
      <c r="J56" s="109"/>
      <c r="K56" s="109"/>
      <c r="L56" s="109"/>
      <c r="M56" s="109"/>
      <c r="N56" s="109"/>
      <c r="O56" s="109">
        <f>SUM(C56:N56)</f>
        <v>0</v>
      </c>
      <c r="P56" s="109"/>
      <c r="Q56" s="109">
        <f>O56+P56</f>
        <v>0</v>
      </c>
    </row>
    <row r="57" spans="1:17" x14ac:dyDescent="0.2">
      <c r="A57" s="238"/>
      <c r="B57" s="56"/>
      <c r="C57" s="36"/>
      <c r="D57" s="36"/>
      <c r="E57" s="36"/>
      <c r="F57" s="36"/>
      <c r="G57" s="36"/>
      <c r="H57" s="36"/>
      <c r="I57" s="36"/>
      <c r="J57" s="36"/>
      <c r="K57" s="36"/>
      <c r="L57" s="36"/>
      <c r="M57" s="36"/>
      <c r="N57" s="36"/>
      <c r="O57" s="36"/>
      <c r="P57" s="36"/>
      <c r="Q57" s="36"/>
    </row>
    <row r="58" spans="1:17" ht="32.25" customHeight="1" x14ac:dyDescent="0.2">
      <c r="A58" s="238">
        <v>28</v>
      </c>
      <c r="B58" s="230" t="s">
        <v>114</v>
      </c>
      <c r="C58" s="109"/>
      <c r="D58" s="109"/>
      <c r="E58" s="109"/>
      <c r="F58" s="109"/>
      <c r="G58" s="109"/>
      <c r="H58" s="109"/>
      <c r="I58" s="109"/>
      <c r="J58" s="109"/>
      <c r="K58" s="109"/>
      <c r="L58" s="109"/>
      <c r="M58" s="109"/>
      <c r="N58" s="109"/>
      <c r="O58" s="109">
        <f>SUM(C58:N58)</f>
        <v>0</v>
      </c>
      <c r="P58" s="109"/>
      <c r="Q58" s="109">
        <f>O58+P58</f>
        <v>0</v>
      </c>
    </row>
    <row r="59" spans="1:17" x14ac:dyDescent="0.2">
      <c r="A59" s="238"/>
      <c r="B59" s="57"/>
      <c r="C59" s="36"/>
      <c r="D59" s="36"/>
      <c r="E59" s="36"/>
      <c r="F59" s="36"/>
      <c r="G59" s="36"/>
      <c r="H59" s="36"/>
      <c r="I59" s="36"/>
      <c r="J59" s="36"/>
      <c r="K59" s="36"/>
      <c r="L59" s="36"/>
      <c r="M59" s="36"/>
      <c r="N59" s="36"/>
      <c r="O59" s="36"/>
      <c r="P59" s="36"/>
      <c r="Q59" s="36"/>
    </row>
    <row r="60" spans="1:17" x14ac:dyDescent="0.2">
      <c r="A60" s="252">
        <v>25</v>
      </c>
      <c r="B60" s="235" t="s">
        <v>53</v>
      </c>
      <c r="C60" s="58"/>
      <c r="D60" s="59"/>
      <c r="E60" s="60"/>
      <c r="F60" s="36"/>
      <c r="G60" s="36"/>
      <c r="H60" s="36"/>
      <c r="I60" s="36"/>
      <c r="J60" s="36"/>
      <c r="K60" s="36"/>
      <c r="L60" s="36"/>
      <c r="M60" s="36"/>
      <c r="N60" s="36"/>
      <c r="O60" s="36"/>
      <c r="P60" s="36"/>
      <c r="Q60" s="36"/>
    </row>
    <row r="61" spans="1:17" x14ac:dyDescent="0.2">
      <c r="A61" s="252"/>
      <c r="B61" s="236" t="s">
        <v>163</v>
      </c>
      <c r="C61" s="36" t="e">
        <f>ABS(C71)*C72*C73</f>
        <v>#DIV/0!</v>
      </c>
      <c r="D61" s="61" t="s">
        <v>135</v>
      </c>
      <c r="E61" s="55"/>
      <c r="F61" s="62"/>
      <c r="G61" s="36"/>
      <c r="H61" s="36"/>
      <c r="I61" s="36"/>
      <c r="J61" s="36"/>
      <c r="K61" s="36"/>
      <c r="L61" s="36"/>
      <c r="M61" s="36"/>
      <c r="N61" s="36"/>
      <c r="O61" s="36"/>
      <c r="P61" s="36"/>
      <c r="Q61" s="36"/>
    </row>
    <row r="62" spans="1:17" x14ac:dyDescent="0.2">
      <c r="A62" s="26"/>
      <c r="B62" s="63"/>
      <c r="C62" s="36"/>
      <c r="D62" s="36"/>
      <c r="E62" s="55"/>
      <c r="F62" s="36"/>
      <c r="G62" s="36"/>
      <c r="H62" s="36"/>
      <c r="I62" s="36"/>
      <c r="J62" s="36"/>
      <c r="K62" s="36"/>
      <c r="L62" s="36"/>
      <c r="M62" s="36"/>
      <c r="N62" s="36"/>
      <c r="O62" s="36"/>
      <c r="P62" s="36"/>
      <c r="Q62" s="36"/>
    </row>
    <row r="63" spans="1:17" x14ac:dyDescent="0.2">
      <c r="A63" s="26"/>
      <c r="B63" s="64" t="s">
        <v>52</v>
      </c>
      <c r="C63" s="36"/>
      <c r="D63" s="36"/>
      <c r="E63" s="55"/>
      <c r="F63" s="36"/>
      <c r="G63" s="36"/>
      <c r="H63" s="36"/>
      <c r="I63" s="36"/>
      <c r="J63" s="36"/>
      <c r="K63" s="36"/>
      <c r="L63" s="36"/>
      <c r="M63" s="36"/>
      <c r="N63" s="36"/>
      <c r="O63" s="36"/>
      <c r="P63" s="36"/>
      <c r="Q63" s="36"/>
    </row>
    <row r="64" spans="1:17" x14ac:dyDescent="0.2">
      <c r="A64" s="26"/>
      <c r="B64" s="65" t="s">
        <v>46</v>
      </c>
      <c r="C64" s="66" t="e">
        <f>O36/12</f>
        <v>#DIV/0!</v>
      </c>
      <c r="D64" s="61" t="s">
        <v>72</v>
      </c>
      <c r="E64" s="55"/>
      <c r="F64" s="66"/>
      <c r="G64" s="36"/>
      <c r="H64" s="36"/>
      <c r="I64" s="36"/>
      <c r="J64" s="36"/>
      <c r="K64" s="36"/>
      <c r="L64" s="36"/>
      <c r="M64" s="36"/>
      <c r="N64" s="36"/>
      <c r="O64" s="36"/>
      <c r="P64" s="36"/>
      <c r="Q64" s="36"/>
    </row>
    <row r="65" spans="1:17" x14ac:dyDescent="0.2">
      <c r="A65" s="26"/>
      <c r="B65" s="65" t="s">
        <v>47</v>
      </c>
      <c r="C65" s="66" t="e">
        <f>O54/12</f>
        <v>#DIV/0!</v>
      </c>
      <c r="D65" s="61" t="s">
        <v>72</v>
      </c>
      <c r="E65" s="55"/>
      <c r="F65" s="66"/>
      <c r="G65" s="36"/>
      <c r="H65" s="36"/>
      <c r="I65" s="36"/>
      <c r="J65" s="36"/>
      <c r="K65" s="36"/>
      <c r="L65" s="36"/>
      <c r="M65" s="36"/>
      <c r="N65" s="36"/>
      <c r="O65" s="36"/>
      <c r="P65" s="36"/>
      <c r="Q65" s="36"/>
    </row>
    <row r="66" spans="1:17" x14ac:dyDescent="0.2">
      <c r="A66" s="26"/>
      <c r="B66" s="67" t="s">
        <v>143</v>
      </c>
      <c r="C66" s="66" t="e">
        <f>O58/O56</f>
        <v>#DIV/0!</v>
      </c>
      <c r="D66" s="68"/>
      <c r="E66" s="55"/>
      <c r="F66" s="66"/>
      <c r="G66" s="36"/>
      <c r="H66" s="36"/>
      <c r="I66" s="36"/>
      <c r="J66" s="36"/>
      <c r="K66" s="36"/>
      <c r="L66" s="36"/>
      <c r="M66" s="36"/>
      <c r="N66" s="36"/>
      <c r="O66" s="36"/>
      <c r="P66" s="36"/>
      <c r="Q66" s="36"/>
    </row>
    <row r="67" spans="1:17" x14ac:dyDescent="0.2">
      <c r="A67" s="26"/>
      <c r="B67" s="65" t="s">
        <v>48</v>
      </c>
      <c r="C67" s="66">
        <f>O56</f>
        <v>0</v>
      </c>
      <c r="D67" s="61" t="s">
        <v>135</v>
      </c>
      <c r="E67" s="55"/>
      <c r="F67" s="66"/>
      <c r="G67" s="36"/>
      <c r="H67" s="36"/>
      <c r="I67" s="36"/>
      <c r="J67" s="36"/>
      <c r="K67" s="36"/>
      <c r="L67" s="36"/>
      <c r="M67" s="36"/>
      <c r="N67" s="36"/>
      <c r="O67" s="36"/>
      <c r="P67" s="36"/>
      <c r="Q67" s="36"/>
    </row>
    <row r="68" spans="1:17" x14ac:dyDescent="0.2">
      <c r="A68" s="26"/>
      <c r="B68" s="65" t="s">
        <v>49</v>
      </c>
      <c r="C68" s="119"/>
      <c r="D68" s="68"/>
      <c r="E68" s="55"/>
      <c r="F68" s="69"/>
      <c r="G68" s="36"/>
      <c r="H68" s="36"/>
      <c r="I68" s="36"/>
      <c r="J68" s="36"/>
      <c r="K68" s="36"/>
      <c r="L68" s="36"/>
      <c r="M68" s="36"/>
      <c r="N68" s="36"/>
      <c r="O68" s="36"/>
      <c r="P68" s="36"/>
      <c r="Q68" s="36"/>
    </row>
    <row r="69" spans="1:17" x14ac:dyDescent="0.2">
      <c r="A69" s="26"/>
      <c r="B69" s="65" t="s">
        <v>51</v>
      </c>
      <c r="C69" s="119"/>
      <c r="D69" s="68"/>
      <c r="E69" s="55"/>
      <c r="F69" s="69"/>
      <c r="G69" s="36"/>
      <c r="H69" s="36"/>
      <c r="I69" s="36"/>
      <c r="J69" s="36"/>
      <c r="K69" s="36"/>
      <c r="L69" s="36"/>
      <c r="M69" s="36"/>
      <c r="N69" s="36"/>
      <c r="O69" s="36"/>
      <c r="P69" s="36"/>
      <c r="Q69" s="36"/>
    </row>
    <row r="70" spans="1:17" x14ac:dyDescent="0.2">
      <c r="A70" s="26"/>
      <c r="B70" s="65"/>
      <c r="C70" s="66"/>
      <c r="D70" s="68"/>
      <c r="E70" s="55"/>
      <c r="F70" s="66"/>
      <c r="G70" s="36"/>
      <c r="H70" s="36"/>
      <c r="I70" s="36"/>
      <c r="J70" s="36"/>
      <c r="K70" s="36"/>
      <c r="L70" s="36"/>
      <c r="M70" s="36"/>
      <c r="N70" s="36"/>
      <c r="O70" s="36"/>
      <c r="P70" s="36"/>
      <c r="Q70" s="36"/>
    </row>
    <row r="71" spans="1:17" x14ac:dyDescent="0.2">
      <c r="A71" s="26"/>
      <c r="B71" s="65" t="s">
        <v>144</v>
      </c>
      <c r="C71" s="66" t="e">
        <f>(C64-(C65*C66))</f>
        <v>#DIV/0!</v>
      </c>
      <c r="D71" s="61" t="s">
        <v>72</v>
      </c>
      <c r="E71" s="55"/>
      <c r="F71" s="66"/>
      <c r="G71" s="36"/>
      <c r="H71" s="36"/>
      <c r="I71" s="36"/>
      <c r="J71" s="36"/>
      <c r="K71" s="36"/>
      <c r="L71" s="36"/>
      <c r="M71" s="36"/>
      <c r="N71" s="36"/>
      <c r="O71" s="36"/>
      <c r="P71" s="36"/>
      <c r="Q71" s="36"/>
    </row>
    <row r="72" spans="1:17" x14ac:dyDescent="0.2">
      <c r="A72" s="26"/>
      <c r="B72" s="65" t="s">
        <v>54</v>
      </c>
      <c r="C72" s="66">
        <f>C67</f>
        <v>0</v>
      </c>
      <c r="D72" s="61" t="s">
        <v>135</v>
      </c>
      <c r="E72" s="55"/>
      <c r="F72" s="70"/>
      <c r="G72" s="36"/>
      <c r="H72" s="36"/>
      <c r="I72" s="36"/>
      <c r="J72" s="36"/>
      <c r="K72" s="36"/>
      <c r="L72" s="36"/>
      <c r="M72" s="36"/>
      <c r="N72" s="36"/>
      <c r="O72" s="36"/>
      <c r="P72" s="36"/>
      <c r="Q72" s="36"/>
    </row>
    <row r="73" spans="1:17" x14ac:dyDescent="0.2">
      <c r="A73" s="26"/>
      <c r="B73" s="65" t="s">
        <v>55</v>
      </c>
      <c r="C73" s="71">
        <f>((C69/100)/2.33)*4/(1+(C68/100))</f>
        <v>0</v>
      </c>
      <c r="D73" s="61"/>
      <c r="E73" s="55"/>
      <c r="F73" s="71"/>
      <c r="G73" s="36"/>
      <c r="H73" s="36"/>
      <c r="I73" s="36"/>
      <c r="J73" s="36"/>
      <c r="K73" s="36"/>
      <c r="L73" s="36"/>
      <c r="M73" s="36"/>
      <c r="N73" s="36"/>
      <c r="O73" s="36"/>
      <c r="P73" s="36"/>
      <c r="Q73" s="36"/>
    </row>
    <row r="74" spans="1:17" x14ac:dyDescent="0.2">
      <c r="A74" s="26"/>
      <c r="B74" s="72"/>
      <c r="C74" s="73"/>
      <c r="D74" s="74"/>
      <c r="E74" s="75"/>
      <c r="F74" s="36"/>
      <c r="G74" s="36"/>
      <c r="H74" s="36"/>
      <c r="I74" s="36"/>
      <c r="J74" s="36"/>
      <c r="K74" s="36"/>
      <c r="L74" s="36"/>
      <c r="M74" s="36"/>
      <c r="N74" s="36"/>
      <c r="O74" s="36"/>
      <c r="P74" s="36"/>
      <c r="Q74" s="36"/>
    </row>
    <row r="75" spans="1:17" x14ac:dyDescent="0.2">
      <c r="A75" s="26"/>
      <c r="B75" s="76"/>
      <c r="C75" s="77"/>
      <c r="D75" s="78"/>
      <c r="E75" s="36"/>
      <c r="F75" s="36"/>
      <c r="G75" s="36"/>
      <c r="H75" s="36"/>
      <c r="I75" s="36"/>
      <c r="J75" s="36"/>
      <c r="K75" s="36"/>
      <c r="L75" s="36"/>
      <c r="M75" s="36"/>
      <c r="N75" s="36"/>
      <c r="O75" s="36"/>
      <c r="P75" s="36"/>
      <c r="Q75" s="36"/>
    </row>
    <row r="76" spans="1:17" x14ac:dyDescent="0.2">
      <c r="B76" s="80"/>
      <c r="C76" s="81"/>
      <c r="D76" s="82"/>
      <c r="P76" s="36"/>
      <c r="Q76" s="36"/>
    </row>
    <row r="77" spans="1:17" x14ac:dyDescent="0.2">
      <c r="B77" s="80"/>
      <c r="C77" s="83"/>
      <c r="D77" s="82"/>
    </row>
    <row r="78" spans="1:17" x14ac:dyDescent="0.2">
      <c r="B78" s="80"/>
      <c r="C78" s="84"/>
      <c r="D78" s="82"/>
    </row>
  </sheetData>
  <mergeCells count="2">
    <mergeCell ref="A60:A61"/>
    <mergeCell ref="A6:A7"/>
  </mergeCells>
  <pageMargins left="0.11" right="0.61" top="0.27" bottom="0.25" header="0" footer="0"/>
  <pageSetup paperSize="7" scale="60" orientation="landscape"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6F93A6"/>
  </sheetPr>
  <dimension ref="A1:V51"/>
  <sheetViews>
    <sheetView zoomScale="73" zoomScaleNormal="73" workbookViewId="0">
      <selection activeCell="A5" sqref="A5:XFD5"/>
    </sheetView>
  </sheetViews>
  <sheetFormatPr baseColWidth="10" defaultColWidth="11.42578125" defaultRowHeight="15" x14ac:dyDescent="0.25"/>
  <cols>
    <col min="1" max="1" width="12.7109375" style="121" bestFit="1" customWidth="1"/>
    <col min="2" max="2" width="12.7109375" style="121" customWidth="1"/>
    <col min="3" max="3" width="12.7109375" style="121" bestFit="1" customWidth="1"/>
    <col min="4" max="4" width="11.42578125" style="121"/>
    <col min="5" max="5" width="15.140625" style="121" bestFit="1" customWidth="1"/>
    <col min="6" max="6" width="11.42578125" style="121"/>
    <col min="7" max="7" width="15.5703125" style="121" customWidth="1"/>
    <col min="8" max="8" width="48.42578125" style="121" customWidth="1"/>
    <col min="9" max="9" width="11.42578125" style="121"/>
    <col min="10" max="12" width="12.7109375" style="121" bestFit="1" customWidth="1"/>
    <col min="13" max="13" width="13.7109375" style="121" bestFit="1" customWidth="1"/>
    <col min="14" max="14" width="14.85546875" style="121" bestFit="1" customWidth="1"/>
    <col min="15" max="16" width="13.7109375" style="121" bestFit="1" customWidth="1"/>
    <col min="17" max="18" width="11.28515625" style="121" bestFit="1" customWidth="1"/>
    <col min="19" max="19" width="15" style="121" bestFit="1" customWidth="1"/>
    <col min="20" max="20" width="20.28515625" style="121" bestFit="1" customWidth="1"/>
    <col min="21" max="21" width="14" style="121" bestFit="1" customWidth="1"/>
    <col min="22" max="16384" width="11.42578125" style="121"/>
  </cols>
  <sheetData>
    <row r="1" spans="1:21" x14ac:dyDescent="0.25">
      <c r="A1" s="120" t="s">
        <v>73</v>
      </c>
      <c r="B1" s="120"/>
      <c r="F1" s="122"/>
    </row>
    <row r="2" spans="1:21" ht="39.75" customHeight="1" x14ac:dyDescent="0.25">
      <c r="A2" s="254" t="s">
        <v>111</v>
      </c>
      <c r="B2" s="254"/>
      <c r="C2" s="254"/>
      <c r="D2" s="254"/>
      <c r="E2" s="254"/>
      <c r="F2" s="254"/>
      <c r="G2" s="254"/>
      <c r="H2" s="254"/>
    </row>
    <row r="3" spans="1:21" ht="68.25" customHeight="1" x14ac:dyDescent="0.25">
      <c r="A3" s="254" t="s">
        <v>112</v>
      </c>
      <c r="B3" s="254"/>
      <c r="C3" s="254"/>
      <c r="D3" s="254"/>
      <c r="E3" s="254"/>
      <c r="F3" s="254"/>
      <c r="G3" s="254"/>
      <c r="H3" s="254"/>
    </row>
    <row r="4" spans="1:21" x14ac:dyDescent="0.25">
      <c r="F4" s="122"/>
    </row>
    <row r="5" spans="1:21" x14ac:dyDescent="0.25">
      <c r="A5" s="120" t="s">
        <v>35</v>
      </c>
      <c r="B5" s="120"/>
      <c r="C5" s="123">
        <v>500000</v>
      </c>
      <c r="F5" s="122"/>
    </row>
    <row r="6" spans="1:21" x14ac:dyDescent="0.25">
      <c r="A6" s="120" t="s">
        <v>36</v>
      </c>
      <c r="B6" s="120"/>
      <c r="C6" s="121">
        <v>36</v>
      </c>
      <c r="D6" s="121" t="s">
        <v>39</v>
      </c>
      <c r="E6" s="120"/>
    </row>
    <row r="7" spans="1:21" x14ac:dyDescent="0.25">
      <c r="A7" s="120" t="s">
        <v>37</v>
      </c>
      <c r="B7" s="120"/>
      <c r="C7" s="124">
        <v>0.2</v>
      </c>
      <c r="D7" s="121" t="s">
        <v>40</v>
      </c>
      <c r="I7" s="125"/>
    </row>
    <row r="8" spans="1:21" x14ac:dyDescent="0.25">
      <c r="A8" s="120" t="s">
        <v>38</v>
      </c>
      <c r="B8" s="120"/>
      <c r="C8" s="123">
        <f>-PMT(C7/12,C6,C5)</f>
        <v>18581.791679870224</v>
      </c>
    </row>
    <row r="9" spans="1:21" x14ac:dyDescent="0.25">
      <c r="A9" s="120"/>
      <c r="B9" s="120"/>
      <c r="C9" s="126"/>
    </row>
    <row r="10" spans="1:21" x14ac:dyDescent="0.25">
      <c r="A10" s="258" t="s">
        <v>41</v>
      </c>
      <c r="B10" s="258" t="s">
        <v>71</v>
      </c>
      <c r="C10" s="255" t="s">
        <v>45</v>
      </c>
      <c r="D10" s="256"/>
      <c r="E10" s="256"/>
      <c r="F10" s="257"/>
      <c r="H10" s="127"/>
      <c r="I10" s="128"/>
      <c r="J10" s="129"/>
      <c r="K10" s="129"/>
      <c r="L10" s="129"/>
      <c r="M10" s="129"/>
      <c r="N10" s="129"/>
      <c r="O10" s="129"/>
      <c r="P10" s="129"/>
      <c r="Q10" s="129"/>
      <c r="R10" s="129"/>
      <c r="S10" s="129"/>
      <c r="T10" s="130" t="s">
        <v>17</v>
      </c>
      <c r="U10" s="131"/>
    </row>
    <row r="11" spans="1:21" x14ac:dyDescent="0.25">
      <c r="A11" s="259"/>
      <c r="B11" s="259"/>
      <c r="C11" s="132" t="s">
        <v>38</v>
      </c>
      <c r="D11" s="132" t="s">
        <v>42</v>
      </c>
      <c r="E11" s="132" t="s">
        <v>43</v>
      </c>
      <c r="F11" s="132" t="s">
        <v>44</v>
      </c>
      <c r="H11" s="133"/>
      <c r="I11" s="134" t="s">
        <v>6</v>
      </c>
      <c r="J11" s="134" t="s">
        <v>7</v>
      </c>
      <c r="K11" s="134" t="s">
        <v>8</v>
      </c>
      <c r="L11" s="134" t="s">
        <v>9</v>
      </c>
      <c r="M11" s="134" t="s">
        <v>10</v>
      </c>
      <c r="N11" s="134" t="s">
        <v>11</v>
      </c>
      <c r="O11" s="134" t="s">
        <v>12</v>
      </c>
      <c r="P11" s="134" t="s">
        <v>13</v>
      </c>
      <c r="Q11" s="134" t="s">
        <v>14</v>
      </c>
      <c r="R11" s="134" t="s">
        <v>15</v>
      </c>
      <c r="S11" s="134" t="s">
        <v>16</v>
      </c>
      <c r="T11" s="134" t="s">
        <v>18</v>
      </c>
      <c r="U11" s="135" t="s">
        <v>2</v>
      </c>
    </row>
    <row r="12" spans="1:21" x14ac:dyDescent="0.25">
      <c r="A12" s="136">
        <v>1</v>
      </c>
      <c r="B12" s="137">
        <v>40318</v>
      </c>
      <c r="C12" s="138">
        <f>C8</f>
        <v>18581.791679870224</v>
      </c>
      <c r="D12" s="138">
        <f>C5*$C$7/12</f>
        <v>8333.3333333333339</v>
      </c>
      <c r="E12" s="138">
        <f>C12-D12</f>
        <v>10248.458346536891</v>
      </c>
      <c r="F12" s="138">
        <f>C5-E12</f>
        <v>489751.54165346309</v>
      </c>
      <c r="H12" s="139"/>
      <c r="I12" s="140"/>
      <c r="J12" s="140"/>
      <c r="K12" s="140"/>
      <c r="L12" s="140"/>
      <c r="M12" s="140"/>
      <c r="N12" s="140"/>
      <c r="O12" s="140"/>
      <c r="P12" s="140"/>
      <c r="Q12" s="140"/>
      <c r="R12" s="140"/>
      <c r="S12" s="140"/>
      <c r="T12" s="140"/>
      <c r="U12" s="141"/>
    </row>
    <row r="13" spans="1:21" x14ac:dyDescent="0.25">
      <c r="A13" s="136">
        <f>A12+1</f>
        <v>2</v>
      </c>
      <c r="B13" s="137">
        <v>40349</v>
      </c>
      <c r="C13" s="138">
        <f>C12</f>
        <v>18581.791679870224</v>
      </c>
      <c r="D13" s="138">
        <f>F12*$C$7/12</f>
        <v>8162.5256942243859</v>
      </c>
      <c r="E13" s="138">
        <f>C13-D13</f>
        <v>10419.265985645838</v>
      </c>
      <c r="F13" s="138">
        <f>F12-E13</f>
        <v>479332.27566781727</v>
      </c>
      <c r="H13" s="142" t="s">
        <v>28</v>
      </c>
      <c r="I13" s="140"/>
      <c r="J13" s="140"/>
      <c r="K13" s="140"/>
      <c r="L13" s="140"/>
      <c r="M13" s="140"/>
      <c r="N13" s="140"/>
      <c r="O13" s="140"/>
      <c r="P13" s="140"/>
      <c r="Q13" s="140"/>
      <c r="R13" s="140"/>
      <c r="S13" s="140"/>
      <c r="T13" s="140"/>
      <c r="U13" s="141"/>
    </row>
    <row r="14" spans="1:21" x14ac:dyDescent="0.25">
      <c r="A14" s="136">
        <f t="shared" ref="A14:A47" si="0">A13+1</f>
        <v>3</v>
      </c>
      <c r="B14" s="137">
        <v>40379</v>
      </c>
      <c r="C14" s="138">
        <f t="shared" ref="C14:C47" si="1">C13</f>
        <v>18581.791679870224</v>
      </c>
      <c r="D14" s="138">
        <f t="shared" ref="D14:D47" si="2">F13*$C$7/12</f>
        <v>7988.8712611302881</v>
      </c>
      <c r="E14" s="138">
        <f t="shared" ref="E14:E47" si="3">C14-D14</f>
        <v>10592.920418739937</v>
      </c>
      <c r="F14" s="138">
        <f t="shared" ref="F14:F47" si="4">F13-E14</f>
        <v>468739.35524907731</v>
      </c>
      <c r="H14" s="143" t="s">
        <v>19</v>
      </c>
      <c r="I14" s="144">
        <f>SUM(I15:I20)</f>
        <v>0</v>
      </c>
      <c r="J14" s="144">
        <f t="shared" ref="J14:T14" si="5">SUM(J15:J20)</f>
        <v>18581.791679870261</v>
      </c>
      <c r="K14" s="144">
        <f t="shared" si="5"/>
        <v>18581.791679870261</v>
      </c>
      <c r="L14" s="144">
        <f t="shared" si="5"/>
        <v>18581.791679870261</v>
      </c>
      <c r="M14" s="144">
        <f t="shared" si="5"/>
        <v>55745.375039610779</v>
      </c>
      <c r="N14" s="144">
        <f t="shared" si="5"/>
        <v>111490.75007922156</v>
      </c>
      <c r="O14" s="144">
        <f t="shared" si="5"/>
        <v>222981.50015844312</v>
      </c>
      <c r="P14" s="144">
        <f t="shared" si="5"/>
        <v>222981.50015844312</v>
      </c>
      <c r="Q14" s="144">
        <f t="shared" si="5"/>
        <v>0</v>
      </c>
      <c r="R14" s="144">
        <f t="shared" si="5"/>
        <v>0</v>
      </c>
      <c r="S14" s="144">
        <f t="shared" si="5"/>
        <v>0</v>
      </c>
      <c r="T14" s="144">
        <f t="shared" si="5"/>
        <v>0</v>
      </c>
      <c r="U14" s="145">
        <f>SUM(I14:T14)</f>
        <v>668944.50047532935</v>
      </c>
    </row>
    <row r="15" spans="1:21" x14ac:dyDescent="0.25">
      <c r="A15" s="136">
        <f t="shared" si="0"/>
        <v>4</v>
      </c>
      <c r="B15" s="137">
        <v>40410</v>
      </c>
      <c r="C15" s="138">
        <f t="shared" si="1"/>
        <v>18581.791679870224</v>
      </c>
      <c r="D15" s="138">
        <f t="shared" si="2"/>
        <v>7812.3225874846221</v>
      </c>
      <c r="E15" s="138">
        <f t="shared" si="3"/>
        <v>10769.469092385603</v>
      </c>
      <c r="F15" s="138">
        <f t="shared" si="4"/>
        <v>457969.8861566917</v>
      </c>
      <c r="H15" s="146" t="s">
        <v>58</v>
      </c>
      <c r="I15" s="144">
        <v>0</v>
      </c>
      <c r="J15" s="144">
        <v>0</v>
      </c>
      <c r="K15" s="144">
        <v>0</v>
      </c>
      <c r="L15" s="144">
        <v>0</v>
      </c>
      <c r="M15" s="144">
        <v>0</v>
      </c>
      <c r="N15" s="144">
        <v>0</v>
      </c>
      <c r="O15" s="144">
        <v>0</v>
      </c>
      <c r="P15" s="144">
        <v>0</v>
      </c>
      <c r="Q15" s="144">
        <v>0</v>
      </c>
      <c r="R15" s="144">
        <v>0</v>
      </c>
      <c r="S15" s="144">
        <v>0</v>
      </c>
      <c r="T15" s="144">
        <v>0</v>
      </c>
      <c r="U15" s="145">
        <f t="shared" ref="U15:U26" si="6">SUM(I15:T15)</f>
        <v>0</v>
      </c>
    </row>
    <row r="16" spans="1:21" x14ac:dyDescent="0.25">
      <c r="A16" s="136">
        <f t="shared" si="0"/>
        <v>5</v>
      </c>
      <c r="B16" s="137">
        <v>40441</v>
      </c>
      <c r="C16" s="138">
        <f t="shared" si="1"/>
        <v>18581.791679870224</v>
      </c>
      <c r="D16" s="138">
        <f t="shared" si="2"/>
        <v>7632.8314359448623</v>
      </c>
      <c r="E16" s="138">
        <f t="shared" si="3"/>
        <v>10948.960243925361</v>
      </c>
      <c r="F16" s="138">
        <f t="shared" si="4"/>
        <v>447020.92591276637</v>
      </c>
      <c r="H16" s="146" t="s">
        <v>59</v>
      </c>
      <c r="I16" s="144">
        <v>0</v>
      </c>
      <c r="J16" s="144">
        <v>18581.791679870261</v>
      </c>
      <c r="K16" s="144">
        <v>18581.791679870261</v>
      </c>
      <c r="L16" s="144">
        <v>18581.791679870261</v>
      </c>
      <c r="M16" s="144">
        <v>55745.375039610779</v>
      </c>
      <c r="N16" s="144">
        <v>111490.75007922156</v>
      </c>
      <c r="O16" s="144">
        <v>222981.50015844312</v>
      </c>
      <c r="P16" s="144">
        <v>222981.50015844312</v>
      </c>
      <c r="Q16" s="144">
        <v>0</v>
      </c>
      <c r="R16" s="144">
        <v>0</v>
      </c>
      <c r="S16" s="144">
        <v>0</v>
      </c>
      <c r="T16" s="144">
        <v>0</v>
      </c>
      <c r="U16" s="145">
        <f t="shared" si="6"/>
        <v>668944.50047532935</v>
      </c>
    </row>
    <row r="17" spans="1:22" x14ac:dyDescent="0.25">
      <c r="A17" s="136">
        <f t="shared" si="0"/>
        <v>6</v>
      </c>
      <c r="B17" s="137">
        <v>40471</v>
      </c>
      <c r="C17" s="138">
        <f t="shared" si="1"/>
        <v>18581.791679870224</v>
      </c>
      <c r="D17" s="138">
        <f t="shared" si="2"/>
        <v>7450.3487652127733</v>
      </c>
      <c r="E17" s="138">
        <f t="shared" si="3"/>
        <v>11131.442914657451</v>
      </c>
      <c r="F17" s="138">
        <f t="shared" si="4"/>
        <v>435889.4829981089</v>
      </c>
      <c r="H17" s="146" t="s">
        <v>60</v>
      </c>
      <c r="I17" s="144">
        <v>0</v>
      </c>
      <c r="J17" s="144">
        <v>0</v>
      </c>
      <c r="K17" s="144">
        <v>0</v>
      </c>
      <c r="L17" s="144">
        <v>0</v>
      </c>
      <c r="M17" s="144">
        <v>0</v>
      </c>
      <c r="N17" s="144">
        <v>0</v>
      </c>
      <c r="O17" s="144">
        <v>0</v>
      </c>
      <c r="P17" s="144">
        <v>0</v>
      </c>
      <c r="Q17" s="144">
        <v>0</v>
      </c>
      <c r="R17" s="144">
        <v>0</v>
      </c>
      <c r="S17" s="144">
        <v>0</v>
      </c>
      <c r="T17" s="144">
        <v>0</v>
      </c>
      <c r="U17" s="145">
        <f t="shared" si="6"/>
        <v>0</v>
      </c>
    </row>
    <row r="18" spans="1:22" x14ac:dyDescent="0.25">
      <c r="A18" s="136">
        <f t="shared" si="0"/>
        <v>7</v>
      </c>
      <c r="B18" s="137">
        <v>40502</v>
      </c>
      <c r="C18" s="138">
        <f t="shared" si="1"/>
        <v>18581.791679870224</v>
      </c>
      <c r="D18" s="138">
        <f t="shared" si="2"/>
        <v>7264.8247166351493</v>
      </c>
      <c r="E18" s="138">
        <f t="shared" si="3"/>
        <v>11316.966963235074</v>
      </c>
      <c r="F18" s="138">
        <f t="shared" si="4"/>
        <v>424572.51603487384</v>
      </c>
      <c r="H18" s="146" t="s">
        <v>61</v>
      </c>
      <c r="I18" s="144">
        <v>0</v>
      </c>
      <c r="J18" s="144">
        <v>0</v>
      </c>
      <c r="K18" s="144">
        <v>0</v>
      </c>
      <c r="L18" s="144">
        <v>0</v>
      </c>
      <c r="M18" s="144">
        <v>0</v>
      </c>
      <c r="N18" s="144">
        <v>0</v>
      </c>
      <c r="O18" s="144">
        <v>0</v>
      </c>
      <c r="P18" s="144">
        <v>0</v>
      </c>
      <c r="Q18" s="144">
        <v>0</v>
      </c>
      <c r="R18" s="144">
        <v>0</v>
      </c>
      <c r="S18" s="144">
        <v>0</v>
      </c>
      <c r="T18" s="144">
        <v>0</v>
      </c>
      <c r="U18" s="145">
        <f t="shared" si="6"/>
        <v>0</v>
      </c>
    </row>
    <row r="19" spans="1:22" x14ac:dyDescent="0.25">
      <c r="A19" s="136">
        <f t="shared" si="0"/>
        <v>8</v>
      </c>
      <c r="B19" s="137">
        <v>40532</v>
      </c>
      <c r="C19" s="138">
        <f t="shared" si="1"/>
        <v>18581.791679870224</v>
      </c>
      <c r="D19" s="138">
        <f t="shared" si="2"/>
        <v>7076.2086005812307</v>
      </c>
      <c r="E19" s="138">
        <f t="shared" si="3"/>
        <v>11505.583079288994</v>
      </c>
      <c r="F19" s="138">
        <f t="shared" si="4"/>
        <v>413066.93295558484</v>
      </c>
      <c r="H19" s="146" t="s">
        <v>27</v>
      </c>
      <c r="I19" s="144">
        <v>0</v>
      </c>
      <c r="J19" s="144">
        <v>0</v>
      </c>
      <c r="K19" s="144">
        <v>0</v>
      </c>
      <c r="L19" s="144">
        <v>0</v>
      </c>
      <c r="M19" s="144">
        <v>0</v>
      </c>
      <c r="N19" s="144">
        <v>0</v>
      </c>
      <c r="O19" s="144">
        <v>0</v>
      </c>
      <c r="P19" s="144">
        <v>0</v>
      </c>
      <c r="Q19" s="144">
        <v>0</v>
      </c>
      <c r="R19" s="144">
        <v>0</v>
      </c>
      <c r="S19" s="144">
        <v>0</v>
      </c>
      <c r="T19" s="144">
        <v>0</v>
      </c>
      <c r="U19" s="145">
        <f t="shared" si="6"/>
        <v>0</v>
      </c>
    </row>
    <row r="20" spans="1:22" ht="12.75" customHeight="1" x14ac:dyDescent="0.25">
      <c r="A20" s="136">
        <f t="shared" si="0"/>
        <v>9</v>
      </c>
      <c r="B20" s="137">
        <v>40563</v>
      </c>
      <c r="C20" s="138">
        <f t="shared" si="1"/>
        <v>18581.791679870224</v>
      </c>
      <c r="D20" s="138">
        <f t="shared" si="2"/>
        <v>6884.4488825930812</v>
      </c>
      <c r="E20" s="138">
        <f t="shared" si="3"/>
        <v>11697.342797277142</v>
      </c>
      <c r="F20" s="138">
        <f t="shared" si="4"/>
        <v>401369.59015830769</v>
      </c>
      <c r="H20" s="146" t="s">
        <v>62</v>
      </c>
      <c r="I20" s="144">
        <v>0</v>
      </c>
      <c r="J20" s="144">
        <v>0</v>
      </c>
      <c r="K20" s="144">
        <v>0</v>
      </c>
      <c r="L20" s="144">
        <v>0</v>
      </c>
      <c r="M20" s="144">
        <v>0</v>
      </c>
      <c r="N20" s="144">
        <v>0</v>
      </c>
      <c r="O20" s="144">
        <v>0</v>
      </c>
      <c r="P20" s="144">
        <v>0</v>
      </c>
      <c r="Q20" s="144">
        <v>0</v>
      </c>
      <c r="R20" s="144">
        <v>0</v>
      </c>
      <c r="S20" s="144">
        <v>0</v>
      </c>
      <c r="T20" s="144">
        <v>0</v>
      </c>
      <c r="U20" s="145">
        <f t="shared" si="6"/>
        <v>0</v>
      </c>
    </row>
    <row r="21" spans="1:22" x14ac:dyDescent="0.25">
      <c r="A21" s="136">
        <f t="shared" si="0"/>
        <v>10</v>
      </c>
      <c r="B21" s="137">
        <v>40594</v>
      </c>
      <c r="C21" s="138">
        <f t="shared" si="1"/>
        <v>18581.791679870224</v>
      </c>
      <c r="D21" s="138">
        <f t="shared" si="2"/>
        <v>6689.4931693051285</v>
      </c>
      <c r="E21" s="138">
        <f t="shared" si="3"/>
        <v>11892.298510565095</v>
      </c>
      <c r="F21" s="138">
        <f t="shared" si="4"/>
        <v>389477.29164774262</v>
      </c>
      <c r="H21" s="143" t="s">
        <v>5</v>
      </c>
      <c r="I21" s="144">
        <f>SUM(I22:I26)</f>
        <v>0</v>
      </c>
      <c r="J21" s="144">
        <f>SUM(J22:J26)</f>
        <v>0</v>
      </c>
      <c r="K21" s="144">
        <f t="shared" ref="K21:T21" si="7">SUM(K22:K26)</f>
        <v>0</v>
      </c>
      <c r="L21" s="144">
        <f t="shared" si="7"/>
        <v>0</v>
      </c>
      <c r="M21" s="144">
        <f t="shared" si="7"/>
        <v>0</v>
      </c>
      <c r="N21" s="144">
        <f t="shared" si="7"/>
        <v>0</v>
      </c>
      <c r="O21" s="144">
        <f t="shared" si="7"/>
        <v>0</v>
      </c>
      <c r="P21" s="144">
        <f t="shared" si="7"/>
        <v>0</v>
      </c>
      <c r="Q21" s="144">
        <f t="shared" si="7"/>
        <v>0</v>
      </c>
      <c r="R21" s="144">
        <f t="shared" si="7"/>
        <v>0</v>
      </c>
      <c r="S21" s="144">
        <f t="shared" si="7"/>
        <v>0</v>
      </c>
      <c r="T21" s="144">
        <f t="shared" si="7"/>
        <v>0</v>
      </c>
      <c r="U21" s="145">
        <f t="shared" si="6"/>
        <v>0</v>
      </c>
    </row>
    <row r="22" spans="1:22" x14ac:dyDescent="0.25">
      <c r="A22" s="136">
        <f t="shared" si="0"/>
        <v>11</v>
      </c>
      <c r="B22" s="137">
        <v>40622</v>
      </c>
      <c r="C22" s="138">
        <f t="shared" si="1"/>
        <v>18581.791679870224</v>
      </c>
      <c r="D22" s="138">
        <f t="shared" si="2"/>
        <v>6491.2881941290434</v>
      </c>
      <c r="E22" s="138">
        <f t="shared" si="3"/>
        <v>12090.503485741181</v>
      </c>
      <c r="F22" s="138">
        <f t="shared" si="4"/>
        <v>377386.78816200141</v>
      </c>
      <c r="H22" s="146" t="s">
        <v>22</v>
      </c>
      <c r="I22" s="144">
        <v>0</v>
      </c>
      <c r="J22" s="144">
        <v>0</v>
      </c>
      <c r="K22" s="144">
        <v>0</v>
      </c>
      <c r="L22" s="144">
        <v>0</v>
      </c>
      <c r="M22" s="144">
        <v>0</v>
      </c>
      <c r="N22" s="144">
        <v>0</v>
      </c>
      <c r="O22" s="144">
        <v>0</v>
      </c>
      <c r="P22" s="144">
        <v>0</v>
      </c>
      <c r="Q22" s="144">
        <v>0</v>
      </c>
      <c r="R22" s="144">
        <v>0</v>
      </c>
      <c r="S22" s="144">
        <v>0</v>
      </c>
      <c r="T22" s="144">
        <v>0</v>
      </c>
      <c r="U22" s="145">
        <f t="shared" si="6"/>
        <v>0</v>
      </c>
    </row>
    <row r="23" spans="1:22" x14ac:dyDescent="0.25">
      <c r="A23" s="136">
        <f t="shared" si="0"/>
        <v>12</v>
      </c>
      <c r="B23" s="137">
        <v>40653</v>
      </c>
      <c r="C23" s="138">
        <f t="shared" si="1"/>
        <v>18581.791679870224</v>
      </c>
      <c r="D23" s="138">
        <f t="shared" si="2"/>
        <v>6289.7798027000235</v>
      </c>
      <c r="E23" s="138">
        <f t="shared" si="3"/>
        <v>12292.0118771702</v>
      </c>
      <c r="F23" s="138">
        <f t="shared" si="4"/>
        <v>365094.77628483123</v>
      </c>
      <c r="H23" s="146" t="s">
        <v>24</v>
      </c>
      <c r="I23" s="144">
        <v>0</v>
      </c>
      <c r="J23" s="144">
        <v>0</v>
      </c>
      <c r="K23" s="144">
        <v>0</v>
      </c>
      <c r="L23" s="144">
        <v>0</v>
      </c>
      <c r="M23" s="144">
        <v>0</v>
      </c>
      <c r="N23" s="144">
        <v>0</v>
      </c>
      <c r="O23" s="144">
        <v>0</v>
      </c>
      <c r="P23" s="144">
        <v>0</v>
      </c>
      <c r="Q23" s="144">
        <v>0</v>
      </c>
      <c r="R23" s="144">
        <v>0</v>
      </c>
      <c r="S23" s="144">
        <v>0</v>
      </c>
      <c r="T23" s="144">
        <v>0</v>
      </c>
      <c r="U23" s="145">
        <f t="shared" si="6"/>
        <v>0</v>
      </c>
    </row>
    <row r="24" spans="1:22" x14ac:dyDescent="0.25">
      <c r="A24" s="136">
        <f t="shared" si="0"/>
        <v>13</v>
      </c>
      <c r="B24" s="137">
        <v>40683</v>
      </c>
      <c r="C24" s="138">
        <f t="shared" si="1"/>
        <v>18581.791679870224</v>
      </c>
      <c r="D24" s="138">
        <f t="shared" si="2"/>
        <v>6084.9129380805207</v>
      </c>
      <c r="E24" s="138">
        <f t="shared" si="3"/>
        <v>12496.878741789704</v>
      </c>
      <c r="F24" s="138">
        <f t="shared" si="4"/>
        <v>352597.8975430415</v>
      </c>
      <c r="H24" s="146" t="s">
        <v>25</v>
      </c>
      <c r="I24" s="144">
        <v>0</v>
      </c>
      <c r="J24" s="144">
        <v>0</v>
      </c>
      <c r="K24" s="144">
        <v>0</v>
      </c>
      <c r="L24" s="144">
        <v>0</v>
      </c>
      <c r="M24" s="144">
        <v>0</v>
      </c>
      <c r="N24" s="144">
        <v>0</v>
      </c>
      <c r="O24" s="144">
        <v>0</v>
      </c>
      <c r="P24" s="144">
        <v>0</v>
      </c>
      <c r="Q24" s="144">
        <v>0</v>
      </c>
      <c r="R24" s="144">
        <v>0</v>
      </c>
      <c r="S24" s="144">
        <v>0</v>
      </c>
      <c r="T24" s="144">
        <v>0</v>
      </c>
      <c r="U24" s="145">
        <f t="shared" si="6"/>
        <v>0</v>
      </c>
    </row>
    <row r="25" spans="1:22" x14ac:dyDescent="0.25">
      <c r="A25" s="136">
        <f t="shared" si="0"/>
        <v>14</v>
      </c>
      <c r="B25" s="137">
        <v>40714</v>
      </c>
      <c r="C25" s="138">
        <f t="shared" si="1"/>
        <v>18581.791679870224</v>
      </c>
      <c r="D25" s="138">
        <f t="shared" si="2"/>
        <v>5876.6316257173594</v>
      </c>
      <c r="E25" s="138">
        <f t="shared" si="3"/>
        <v>12705.160054152864</v>
      </c>
      <c r="F25" s="138">
        <f t="shared" si="4"/>
        <v>339892.73748888861</v>
      </c>
      <c r="H25" s="146" t="s">
        <v>88</v>
      </c>
      <c r="I25" s="144">
        <v>0</v>
      </c>
      <c r="J25" s="144">
        <v>0</v>
      </c>
      <c r="K25" s="144">
        <v>0</v>
      </c>
      <c r="L25" s="144">
        <v>0</v>
      </c>
      <c r="M25" s="144">
        <v>0</v>
      </c>
      <c r="N25" s="144">
        <v>0</v>
      </c>
      <c r="O25" s="144">
        <v>0</v>
      </c>
      <c r="P25" s="144">
        <v>0</v>
      </c>
      <c r="Q25" s="144">
        <v>0</v>
      </c>
      <c r="R25" s="144">
        <v>0</v>
      </c>
      <c r="S25" s="144">
        <v>0</v>
      </c>
      <c r="T25" s="144">
        <v>0</v>
      </c>
      <c r="U25" s="145">
        <f t="shared" si="6"/>
        <v>0</v>
      </c>
    </row>
    <row r="26" spans="1:22" x14ac:dyDescent="0.25">
      <c r="A26" s="136">
        <f t="shared" si="0"/>
        <v>15</v>
      </c>
      <c r="B26" s="137">
        <v>40744</v>
      </c>
      <c r="C26" s="138">
        <f t="shared" si="1"/>
        <v>18581.791679870224</v>
      </c>
      <c r="D26" s="138">
        <f t="shared" si="2"/>
        <v>5664.8789581481433</v>
      </c>
      <c r="E26" s="138">
        <f t="shared" si="3"/>
        <v>12916.912721722081</v>
      </c>
      <c r="F26" s="138">
        <f t="shared" si="4"/>
        <v>326975.82476716652</v>
      </c>
      <c r="H26" s="146" t="s">
        <v>26</v>
      </c>
      <c r="I26" s="144">
        <v>0</v>
      </c>
      <c r="J26" s="144">
        <v>0</v>
      </c>
      <c r="K26" s="144">
        <v>0</v>
      </c>
      <c r="L26" s="144">
        <v>0</v>
      </c>
      <c r="M26" s="144">
        <v>0</v>
      </c>
      <c r="N26" s="144">
        <v>0</v>
      </c>
      <c r="O26" s="144">
        <v>0</v>
      </c>
      <c r="P26" s="144">
        <v>0</v>
      </c>
      <c r="Q26" s="144">
        <v>0</v>
      </c>
      <c r="R26" s="144">
        <v>0</v>
      </c>
      <c r="S26" s="144">
        <v>0</v>
      </c>
      <c r="T26" s="144">
        <v>0</v>
      </c>
      <c r="U26" s="145">
        <f t="shared" si="6"/>
        <v>0</v>
      </c>
    </row>
    <row r="27" spans="1:22" x14ac:dyDescent="0.25">
      <c r="A27" s="136">
        <f t="shared" si="0"/>
        <v>16</v>
      </c>
      <c r="B27" s="137">
        <v>40775</v>
      </c>
      <c r="C27" s="138">
        <f t="shared" si="1"/>
        <v>18581.791679870224</v>
      </c>
      <c r="D27" s="138">
        <f t="shared" si="2"/>
        <v>5449.5970794527757</v>
      </c>
      <c r="E27" s="138">
        <f t="shared" si="3"/>
        <v>13132.19460041745</v>
      </c>
      <c r="F27" s="138">
        <f t="shared" si="4"/>
        <v>313843.63016674906</v>
      </c>
      <c r="H27" s="147"/>
      <c r="I27" s="3"/>
      <c r="J27" s="3"/>
      <c r="K27" s="3"/>
      <c r="L27" s="3"/>
      <c r="M27" s="3"/>
      <c r="N27" s="3"/>
      <c r="O27" s="3"/>
      <c r="P27" s="3"/>
      <c r="Q27" s="3"/>
      <c r="R27" s="3"/>
      <c r="S27" s="3"/>
      <c r="T27" s="3"/>
      <c r="U27" s="141"/>
    </row>
    <row r="28" spans="1:22" ht="45" customHeight="1" x14ac:dyDescent="0.25">
      <c r="A28" s="136">
        <f t="shared" si="0"/>
        <v>17</v>
      </c>
      <c r="B28" s="137">
        <v>40806</v>
      </c>
      <c r="C28" s="138">
        <f t="shared" si="1"/>
        <v>18581.791679870224</v>
      </c>
      <c r="D28" s="138">
        <f t="shared" si="2"/>
        <v>5230.7271694458177</v>
      </c>
      <c r="E28" s="138">
        <f t="shared" si="3"/>
        <v>13351.064510424407</v>
      </c>
      <c r="F28" s="138">
        <f t="shared" si="4"/>
        <v>300492.56565632467</v>
      </c>
      <c r="H28" s="110" t="s">
        <v>110</v>
      </c>
      <c r="I28" s="148">
        <f>+I14+I21</f>
        <v>0</v>
      </c>
      <c r="J28" s="148">
        <f t="shared" ref="J28:U28" si="8">+J14+J21</f>
        <v>18581.791679870261</v>
      </c>
      <c r="K28" s="148">
        <f t="shared" si="8"/>
        <v>18581.791679870261</v>
      </c>
      <c r="L28" s="148">
        <f t="shared" si="8"/>
        <v>18581.791679870261</v>
      </c>
      <c r="M28" s="148">
        <f t="shared" si="8"/>
        <v>55745.375039610779</v>
      </c>
      <c r="N28" s="148">
        <f t="shared" si="8"/>
        <v>111490.75007922156</v>
      </c>
      <c r="O28" s="148">
        <f t="shared" si="8"/>
        <v>222981.50015844312</v>
      </c>
      <c r="P28" s="148">
        <f t="shared" si="8"/>
        <v>222981.50015844312</v>
      </c>
      <c r="Q28" s="148">
        <f t="shared" si="8"/>
        <v>0</v>
      </c>
      <c r="R28" s="148">
        <f t="shared" si="8"/>
        <v>0</v>
      </c>
      <c r="S28" s="148">
        <f t="shared" si="8"/>
        <v>0</v>
      </c>
      <c r="T28" s="148">
        <f t="shared" si="8"/>
        <v>0</v>
      </c>
      <c r="U28" s="148">
        <f t="shared" si="8"/>
        <v>668944.50047532935</v>
      </c>
    </row>
    <row r="29" spans="1:22" x14ac:dyDescent="0.25">
      <c r="A29" s="136">
        <f t="shared" si="0"/>
        <v>18</v>
      </c>
      <c r="B29" s="137">
        <v>40836</v>
      </c>
      <c r="C29" s="138">
        <f t="shared" si="1"/>
        <v>18581.791679870224</v>
      </c>
      <c r="D29" s="138">
        <f t="shared" si="2"/>
        <v>5008.2094276054113</v>
      </c>
      <c r="E29" s="138">
        <f t="shared" si="3"/>
        <v>13573.582252264812</v>
      </c>
      <c r="F29" s="138">
        <f t="shared" si="4"/>
        <v>286918.98340405984</v>
      </c>
      <c r="H29" s="26"/>
      <c r="I29" s="36"/>
      <c r="J29" s="36"/>
      <c r="K29" s="36"/>
      <c r="L29" s="36"/>
      <c r="M29" s="36"/>
      <c r="N29" s="36"/>
      <c r="O29" s="36"/>
      <c r="P29" s="36"/>
      <c r="Q29" s="36"/>
      <c r="R29" s="36"/>
      <c r="S29" s="36"/>
      <c r="T29" s="36"/>
      <c r="U29" s="36"/>
      <c r="V29" s="3"/>
    </row>
    <row r="30" spans="1:22" ht="30" x14ac:dyDescent="0.25">
      <c r="A30" s="136">
        <f t="shared" si="0"/>
        <v>19</v>
      </c>
      <c r="B30" s="137">
        <v>40867</v>
      </c>
      <c r="C30" s="138">
        <f t="shared" si="1"/>
        <v>18581.791679870224</v>
      </c>
      <c r="D30" s="138">
        <f t="shared" si="2"/>
        <v>4781.9830567343306</v>
      </c>
      <c r="E30" s="138">
        <f t="shared" si="3"/>
        <v>13799.808623135894</v>
      </c>
      <c r="F30" s="138">
        <f t="shared" si="4"/>
        <v>273119.17478092393</v>
      </c>
      <c r="H30" s="110" t="s">
        <v>63</v>
      </c>
      <c r="I30" s="111">
        <f>(15/2)/360*12</f>
        <v>0.25</v>
      </c>
      <c r="J30" s="111">
        <f>(30+15)/2/360*12</f>
        <v>0.75</v>
      </c>
      <c r="K30" s="111">
        <f>(30+60)/2/360*12</f>
        <v>1.5</v>
      </c>
      <c r="L30" s="111">
        <f>(60+90)/2/360*12</f>
        <v>2.5</v>
      </c>
      <c r="M30" s="111">
        <f>(90+180)/2/360*12</f>
        <v>4.5</v>
      </c>
      <c r="N30" s="111">
        <f>(180+360)/2/360*12</f>
        <v>9</v>
      </c>
      <c r="O30" s="111">
        <f>(360+720)/2/360*12</f>
        <v>18</v>
      </c>
      <c r="P30" s="111">
        <f>(720+1080)/2/360*12</f>
        <v>30</v>
      </c>
      <c r="Q30" s="111">
        <f>(1080+1440)/2/360*12</f>
        <v>42</v>
      </c>
      <c r="R30" s="111">
        <f>(1440+1800)/2/360*12</f>
        <v>54</v>
      </c>
      <c r="S30" s="155">
        <f>F2</f>
        <v>0</v>
      </c>
      <c r="T30" s="155">
        <f>S30</f>
        <v>0</v>
      </c>
      <c r="U30" s="166" t="s">
        <v>90</v>
      </c>
      <c r="V30" s="3"/>
    </row>
    <row r="31" spans="1:22" x14ac:dyDescent="0.25">
      <c r="A31" s="136">
        <f t="shared" si="0"/>
        <v>20</v>
      </c>
      <c r="B31" s="137">
        <v>40897</v>
      </c>
      <c r="C31" s="138">
        <f t="shared" si="1"/>
        <v>18581.791679870224</v>
      </c>
      <c r="D31" s="138">
        <f t="shared" si="2"/>
        <v>4551.9862463487325</v>
      </c>
      <c r="E31" s="138">
        <f t="shared" si="3"/>
        <v>14029.805433521491</v>
      </c>
      <c r="F31" s="138">
        <f t="shared" si="4"/>
        <v>259089.36934740245</v>
      </c>
      <c r="H31" s="149"/>
      <c r="I31" s="149"/>
      <c r="J31" s="149"/>
      <c r="K31" s="149"/>
      <c r="L31" s="149"/>
      <c r="M31" s="149"/>
      <c r="N31" s="149"/>
      <c r="O31" s="149"/>
      <c r="P31" s="149"/>
      <c r="Q31" s="149"/>
      <c r="R31" s="149"/>
      <c r="S31" s="149"/>
      <c r="T31" s="149"/>
      <c r="U31" s="149"/>
      <c r="V31" s="3"/>
    </row>
    <row r="32" spans="1:22" ht="30" x14ac:dyDescent="0.25">
      <c r="A32" s="136">
        <f t="shared" si="0"/>
        <v>21</v>
      </c>
      <c r="B32" s="137">
        <v>40928</v>
      </c>
      <c r="C32" s="138">
        <f t="shared" si="1"/>
        <v>18581.791679870224</v>
      </c>
      <c r="D32" s="138">
        <f t="shared" si="2"/>
        <v>4318.1561557900413</v>
      </c>
      <c r="E32" s="138">
        <f t="shared" si="3"/>
        <v>14263.635524080182</v>
      </c>
      <c r="F32" s="138">
        <f t="shared" si="4"/>
        <v>244825.73382332225</v>
      </c>
      <c r="H32" s="110" t="s">
        <v>34</v>
      </c>
      <c r="I32" s="156">
        <f>I28/$U$28*I30</f>
        <v>0</v>
      </c>
      <c r="J32" s="156">
        <f t="shared" ref="J32:T32" si="9">J28/$U$28*J30</f>
        <v>2.0833333333333336E-2</v>
      </c>
      <c r="K32" s="156">
        <f t="shared" si="9"/>
        <v>4.1666666666666671E-2</v>
      </c>
      <c r="L32" s="156">
        <f t="shared" si="9"/>
        <v>6.9444444444444448E-2</v>
      </c>
      <c r="M32" s="156">
        <f t="shared" si="9"/>
        <v>0.375</v>
      </c>
      <c r="N32" s="156">
        <f t="shared" si="9"/>
        <v>1.5</v>
      </c>
      <c r="O32" s="156">
        <f t="shared" si="9"/>
        <v>6</v>
      </c>
      <c r="P32" s="156">
        <f t="shared" si="9"/>
        <v>10</v>
      </c>
      <c r="Q32" s="156">
        <f t="shared" si="9"/>
        <v>0</v>
      </c>
      <c r="R32" s="156">
        <f t="shared" si="9"/>
        <v>0</v>
      </c>
      <c r="S32" s="156">
        <f t="shared" si="9"/>
        <v>0</v>
      </c>
      <c r="T32" s="156">
        <f t="shared" si="9"/>
        <v>0</v>
      </c>
      <c r="U32" s="156">
        <f>SUM(I32:T32)</f>
        <v>18.006944444444443</v>
      </c>
    </row>
    <row r="33" spans="1:12" x14ac:dyDescent="0.25">
      <c r="A33" s="136">
        <f t="shared" si="0"/>
        <v>22</v>
      </c>
      <c r="B33" s="137">
        <v>40959</v>
      </c>
      <c r="C33" s="138">
        <f t="shared" si="1"/>
        <v>18581.791679870224</v>
      </c>
      <c r="D33" s="138">
        <f t="shared" si="2"/>
        <v>4080.4288970553712</v>
      </c>
      <c r="E33" s="138">
        <f t="shared" si="3"/>
        <v>14501.362782814853</v>
      </c>
      <c r="F33" s="138">
        <f t="shared" si="4"/>
        <v>230324.37104050739</v>
      </c>
      <c r="H33" s="150"/>
      <c r="I33" s="151"/>
      <c r="J33" s="151"/>
      <c r="L33" s="152"/>
    </row>
    <row r="34" spans="1:12" x14ac:dyDescent="0.25">
      <c r="A34" s="136">
        <f t="shared" si="0"/>
        <v>23</v>
      </c>
      <c r="B34" s="137">
        <v>40988</v>
      </c>
      <c r="C34" s="138">
        <f t="shared" si="1"/>
        <v>18581.791679870224</v>
      </c>
      <c r="D34" s="138">
        <f t="shared" si="2"/>
        <v>3838.7395173417899</v>
      </c>
      <c r="E34" s="138">
        <f t="shared" si="3"/>
        <v>14743.052162528435</v>
      </c>
      <c r="F34" s="138">
        <f t="shared" si="4"/>
        <v>215581.31887797895</v>
      </c>
      <c r="H34" s="150"/>
      <c r="I34" s="151"/>
      <c r="J34" s="151"/>
      <c r="L34" s="152"/>
    </row>
    <row r="35" spans="1:12" x14ac:dyDescent="0.25">
      <c r="A35" s="136">
        <f t="shared" si="0"/>
        <v>24</v>
      </c>
      <c r="B35" s="137">
        <v>41019</v>
      </c>
      <c r="C35" s="138">
        <f t="shared" si="1"/>
        <v>18581.791679870224</v>
      </c>
      <c r="D35" s="138">
        <f t="shared" si="2"/>
        <v>3593.0219812996493</v>
      </c>
      <c r="E35" s="138">
        <f t="shared" si="3"/>
        <v>14988.769698570575</v>
      </c>
      <c r="F35" s="138">
        <f t="shared" si="4"/>
        <v>200592.54917940838</v>
      </c>
      <c r="H35" s="150"/>
      <c r="I35" s="151"/>
      <c r="J35" s="151"/>
      <c r="L35" s="152"/>
    </row>
    <row r="36" spans="1:12" x14ac:dyDescent="0.25">
      <c r="A36" s="136">
        <f t="shared" si="0"/>
        <v>25</v>
      </c>
      <c r="B36" s="137">
        <v>41049</v>
      </c>
      <c r="C36" s="138">
        <f t="shared" si="1"/>
        <v>18581.791679870224</v>
      </c>
      <c r="D36" s="138">
        <f t="shared" si="2"/>
        <v>3343.2091529901395</v>
      </c>
      <c r="E36" s="138">
        <f t="shared" si="3"/>
        <v>15238.582526880085</v>
      </c>
      <c r="F36" s="138">
        <f t="shared" si="4"/>
        <v>185353.9666525283</v>
      </c>
      <c r="H36" s="150"/>
      <c r="I36" s="151"/>
      <c r="J36" s="151"/>
      <c r="L36" s="152"/>
    </row>
    <row r="37" spans="1:12" x14ac:dyDescent="0.25">
      <c r="A37" s="136">
        <f t="shared" si="0"/>
        <v>26</v>
      </c>
      <c r="B37" s="137">
        <v>41080</v>
      </c>
      <c r="C37" s="138">
        <f t="shared" si="1"/>
        <v>18581.791679870224</v>
      </c>
      <c r="D37" s="138">
        <f t="shared" si="2"/>
        <v>3089.2327775421381</v>
      </c>
      <c r="E37" s="138">
        <f t="shared" si="3"/>
        <v>15492.558902328086</v>
      </c>
      <c r="F37" s="138">
        <f t="shared" si="4"/>
        <v>169861.40775020022</v>
      </c>
      <c r="H37" s="150"/>
      <c r="I37" s="151"/>
      <c r="J37" s="151"/>
      <c r="L37" s="152"/>
    </row>
    <row r="38" spans="1:12" x14ac:dyDescent="0.25">
      <c r="A38" s="136">
        <f>A37+1</f>
        <v>27</v>
      </c>
      <c r="B38" s="137">
        <v>41110</v>
      </c>
      <c r="C38" s="138">
        <f t="shared" si="1"/>
        <v>18581.791679870224</v>
      </c>
      <c r="D38" s="138">
        <f t="shared" si="2"/>
        <v>2831.0234625033372</v>
      </c>
      <c r="E38" s="138">
        <f t="shared" si="3"/>
        <v>15750.768217366887</v>
      </c>
      <c r="F38" s="138">
        <f t="shared" si="4"/>
        <v>154110.63953283333</v>
      </c>
      <c r="H38" s="150"/>
      <c r="I38" s="151"/>
      <c r="J38" s="151"/>
      <c r="L38" s="152"/>
    </row>
    <row r="39" spans="1:12" x14ac:dyDescent="0.25">
      <c r="A39" s="136">
        <f t="shared" si="0"/>
        <v>28</v>
      </c>
      <c r="B39" s="137">
        <v>41141</v>
      </c>
      <c r="C39" s="138">
        <f t="shared" si="1"/>
        <v>18581.791679870224</v>
      </c>
      <c r="D39" s="138">
        <f t="shared" si="2"/>
        <v>2568.5106588805556</v>
      </c>
      <c r="E39" s="138">
        <f t="shared" si="3"/>
        <v>16013.281020989669</v>
      </c>
      <c r="F39" s="138">
        <f t="shared" si="4"/>
        <v>138097.35851184366</v>
      </c>
      <c r="H39" s="150"/>
      <c r="I39" s="151"/>
      <c r="J39" s="151"/>
      <c r="L39" s="152"/>
    </row>
    <row r="40" spans="1:12" x14ac:dyDescent="0.25">
      <c r="A40" s="136">
        <f t="shared" si="0"/>
        <v>29</v>
      </c>
      <c r="B40" s="137">
        <v>41172</v>
      </c>
      <c r="C40" s="138">
        <f t="shared" si="1"/>
        <v>18581.791679870224</v>
      </c>
      <c r="D40" s="138">
        <f t="shared" si="2"/>
        <v>2301.6226418640613</v>
      </c>
      <c r="E40" s="138">
        <f t="shared" si="3"/>
        <v>16280.169038006163</v>
      </c>
      <c r="F40" s="138">
        <f t="shared" si="4"/>
        <v>121817.1894738375</v>
      </c>
      <c r="H40" s="150"/>
      <c r="I40" s="151"/>
      <c r="J40" s="151"/>
      <c r="L40" s="152"/>
    </row>
    <row r="41" spans="1:12" x14ac:dyDescent="0.25">
      <c r="A41" s="136">
        <f t="shared" si="0"/>
        <v>30</v>
      </c>
      <c r="B41" s="137">
        <v>41202</v>
      </c>
      <c r="C41" s="138">
        <f t="shared" si="1"/>
        <v>18581.791679870224</v>
      </c>
      <c r="D41" s="138">
        <f t="shared" si="2"/>
        <v>2030.286491230625</v>
      </c>
      <c r="E41" s="138">
        <f t="shared" si="3"/>
        <v>16551.5051886396</v>
      </c>
      <c r="F41" s="138">
        <f t="shared" si="4"/>
        <v>105265.6842851979</v>
      </c>
      <c r="H41" s="150"/>
      <c r="I41" s="151"/>
      <c r="J41" s="151"/>
      <c r="L41" s="152"/>
    </row>
    <row r="42" spans="1:12" x14ac:dyDescent="0.25">
      <c r="A42" s="136">
        <f t="shared" si="0"/>
        <v>31</v>
      </c>
      <c r="B42" s="137">
        <v>41233</v>
      </c>
      <c r="C42" s="138">
        <f t="shared" si="1"/>
        <v>18581.791679870224</v>
      </c>
      <c r="D42" s="138">
        <f t="shared" si="2"/>
        <v>1754.4280714199651</v>
      </c>
      <c r="E42" s="138">
        <f t="shared" si="3"/>
        <v>16827.363608450258</v>
      </c>
      <c r="F42" s="138">
        <f t="shared" si="4"/>
        <v>88438.320676747651</v>
      </c>
      <c r="H42" s="150"/>
      <c r="I42" s="151"/>
      <c r="J42" s="151"/>
      <c r="L42" s="152"/>
    </row>
    <row r="43" spans="1:12" x14ac:dyDescent="0.25">
      <c r="A43" s="136">
        <f t="shared" si="0"/>
        <v>32</v>
      </c>
      <c r="B43" s="137">
        <v>41263</v>
      </c>
      <c r="C43" s="138">
        <f t="shared" si="1"/>
        <v>18581.791679870224</v>
      </c>
      <c r="D43" s="138">
        <f t="shared" si="2"/>
        <v>1473.9720112791276</v>
      </c>
      <c r="E43" s="138">
        <f t="shared" si="3"/>
        <v>17107.819668591095</v>
      </c>
      <c r="F43" s="138">
        <f t="shared" si="4"/>
        <v>71330.501008156556</v>
      </c>
      <c r="H43" s="150"/>
      <c r="I43" s="151"/>
      <c r="J43" s="151"/>
      <c r="L43" s="152"/>
    </row>
    <row r="44" spans="1:12" x14ac:dyDescent="0.25">
      <c r="A44" s="136">
        <f t="shared" si="0"/>
        <v>33</v>
      </c>
      <c r="B44" s="137">
        <v>41294</v>
      </c>
      <c r="C44" s="138">
        <f t="shared" si="1"/>
        <v>18581.791679870224</v>
      </c>
      <c r="D44" s="138">
        <f t="shared" si="2"/>
        <v>1188.8416834692759</v>
      </c>
      <c r="E44" s="138">
        <f t="shared" si="3"/>
        <v>17392.949996400948</v>
      </c>
      <c r="F44" s="138">
        <f t="shared" si="4"/>
        <v>53937.551011755611</v>
      </c>
      <c r="H44" s="150"/>
      <c r="I44" s="151"/>
      <c r="J44" s="151"/>
      <c r="L44" s="152"/>
    </row>
    <row r="45" spans="1:12" x14ac:dyDescent="0.25">
      <c r="A45" s="136">
        <f t="shared" si="0"/>
        <v>34</v>
      </c>
      <c r="B45" s="137">
        <v>41325</v>
      </c>
      <c r="C45" s="138">
        <f t="shared" si="1"/>
        <v>18581.791679870224</v>
      </c>
      <c r="D45" s="138">
        <f t="shared" si="2"/>
        <v>898.95918352926026</v>
      </c>
      <c r="E45" s="138">
        <f t="shared" si="3"/>
        <v>17682.832496340965</v>
      </c>
      <c r="F45" s="138">
        <f t="shared" si="4"/>
        <v>36254.718515414643</v>
      </c>
      <c r="H45" s="150"/>
      <c r="I45" s="151"/>
      <c r="J45" s="151"/>
      <c r="L45" s="152"/>
    </row>
    <row r="46" spans="1:12" x14ac:dyDescent="0.25">
      <c r="A46" s="136">
        <f t="shared" si="0"/>
        <v>35</v>
      </c>
      <c r="B46" s="137">
        <v>41353</v>
      </c>
      <c r="C46" s="138">
        <f t="shared" si="1"/>
        <v>18581.791679870224</v>
      </c>
      <c r="D46" s="138">
        <f t="shared" si="2"/>
        <v>604.24530859024401</v>
      </c>
      <c r="E46" s="138">
        <f t="shared" si="3"/>
        <v>17977.546371279979</v>
      </c>
      <c r="F46" s="138">
        <f t="shared" si="4"/>
        <v>18277.172144134664</v>
      </c>
      <c r="H46" s="150"/>
      <c r="I46" s="151"/>
      <c r="J46" s="151"/>
      <c r="L46" s="152"/>
    </row>
    <row r="47" spans="1:12" x14ac:dyDescent="0.25">
      <c r="A47" s="136">
        <f t="shared" si="0"/>
        <v>36</v>
      </c>
      <c r="B47" s="137">
        <v>41384</v>
      </c>
      <c r="C47" s="138">
        <f t="shared" si="1"/>
        <v>18581.791679870224</v>
      </c>
      <c r="D47" s="138">
        <f t="shared" si="2"/>
        <v>304.61953573557776</v>
      </c>
      <c r="E47" s="138">
        <f t="shared" si="3"/>
        <v>18277.172144134645</v>
      </c>
      <c r="F47" s="138">
        <f t="shared" si="4"/>
        <v>0</v>
      </c>
      <c r="H47" s="150"/>
      <c r="I47" s="151"/>
      <c r="J47" s="151"/>
    </row>
    <row r="48" spans="1:12" x14ac:dyDescent="0.25">
      <c r="A48" s="153"/>
      <c r="B48" s="153"/>
      <c r="C48" s="154">
        <f>SUM(C12:C47)</f>
        <v>668944.50047532807</v>
      </c>
      <c r="D48" s="150"/>
      <c r="E48" s="150"/>
      <c r="F48" s="150"/>
      <c r="H48" s="150"/>
      <c r="I48" s="151"/>
      <c r="J48" s="151"/>
    </row>
    <row r="49" spans="1:10" x14ac:dyDescent="0.25">
      <c r="A49" s="153"/>
      <c r="B49" s="153"/>
      <c r="C49" s="150"/>
      <c r="D49" s="150"/>
      <c r="E49" s="150"/>
      <c r="F49" s="150"/>
      <c r="H49" s="150"/>
      <c r="I49" s="151"/>
      <c r="J49" s="151"/>
    </row>
    <row r="50" spans="1:10" x14ac:dyDescent="0.25">
      <c r="A50" s="153"/>
      <c r="B50" s="153"/>
      <c r="C50" s="150"/>
      <c r="D50" s="150"/>
      <c r="E50" s="150"/>
      <c r="F50" s="150"/>
      <c r="H50" s="150"/>
      <c r="I50" s="151"/>
      <c r="J50" s="151"/>
    </row>
    <row r="51" spans="1:10" x14ac:dyDescent="0.25">
      <c r="A51" s="153"/>
      <c r="B51" s="153"/>
      <c r="C51" s="150"/>
      <c r="D51" s="150"/>
      <c r="E51" s="150"/>
      <c r="F51" s="150"/>
    </row>
  </sheetData>
  <mergeCells count="5">
    <mergeCell ref="A2:H2"/>
    <mergeCell ref="A3:H3"/>
    <mergeCell ref="C10:F10"/>
    <mergeCell ref="A10:A11"/>
    <mergeCell ref="B10:B11"/>
  </mergeCells>
  <phoneticPr fontId="2" type="noConversion"/>
  <pageMargins left="0.75" right="0.75" top="1" bottom="1" header="0" footer="0"/>
  <pageSetup paperSize="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8</vt:i4>
      </vt:variant>
    </vt:vector>
  </HeadingPairs>
  <TitlesOfParts>
    <vt:vector size="19" baseType="lpstr">
      <vt:lpstr>RMTC01 USD</vt:lpstr>
      <vt:lpstr>RMTC01 EUR</vt:lpstr>
      <vt:lpstr>RI01 DOP</vt:lpstr>
      <vt:lpstr>RI01 USD</vt:lpstr>
      <vt:lpstr>RI02 DOP </vt:lpstr>
      <vt:lpstr>RI02 USD</vt:lpstr>
      <vt:lpstr>RI03 DOP </vt:lpstr>
      <vt:lpstr>RI03 USD</vt:lpstr>
      <vt:lpstr>Ejemplo 1</vt:lpstr>
      <vt:lpstr>Ejemplo 2</vt:lpstr>
      <vt:lpstr>Ejemplo 3</vt:lpstr>
      <vt:lpstr>'RI01 DOP'!Área_de_impresión</vt:lpstr>
      <vt:lpstr>'RI01 USD'!Área_de_impresión</vt:lpstr>
      <vt:lpstr>'RI02 DOP '!Área_de_impresión</vt:lpstr>
      <vt:lpstr>'RI02 USD'!Área_de_impresión</vt:lpstr>
      <vt:lpstr>'RI03 DOP '!Área_de_impresión</vt:lpstr>
      <vt:lpstr>'RI03 USD'!Área_de_impresión</vt:lpstr>
      <vt:lpstr>'RMTC01 EUR'!Área_de_impresión</vt:lpstr>
      <vt:lpstr>'RMTC01 USD'!Área_de_impresión</vt:lpstr>
    </vt:vector>
  </TitlesOfParts>
  <Company>Superintendencia de Bancos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mmarrero</dc:creator>
  <cp:lastModifiedBy>Deydania Josefina White Matos</cp:lastModifiedBy>
  <cp:lastPrinted>2006-04-19T15:26:09Z</cp:lastPrinted>
  <dcterms:created xsi:type="dcterms:W3CDTF">2006-02-07T20:46:26Z</dcterms:created>
  <dcterms:modified xsi:type="dcterms:W3CDTF">2022-07-12T21:20:18Z</dcterms:modified>
</cp:coreProperties>
</file>